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624"/>
  <workbookPr showInkAnnotation="0" codeName="ThisWorkbook" autoCompressPictures="0"/>
  <mc:AlternateContent xmlns:mc="http://schemas.openxmlformats.org/markup-compatibility/2006">
    <mc:Choice Requires="x15">
      <x15ac:absPath xmlns:x15ac="http://schemas.microsoft.com/office/spreadsheetml/2010/11/ac" url="G:\05 - Research and Development\COMPLIANCE\Conflict Minerals Compliance\"/>
    </mc:Choice>
  </mc:AlternateContent>
  <xr:revisionPtr revIDLastSave="0" documentId="13_ncr:1_{6708845B-73F5-45F7-91B8-DB10137E1AAA}" xr6:coauthVersionLast="45" xr6:coauthVersionMax="45" xr10:uidLastSave="{00000000-0000-0000-0000-000000000000}"/>
  <workbookProtection workbookPassword="E31B" lockStructure="1"/>
  <bookViews>
    <workbookView xWindow="22932" yWindow="-108" windowWidth="23256" windowHeight="1317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List'!$B$5:$B$2407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 i="8" l="1"/>
  <c r="V281" i="5" l="1"/>
  <c r="G281" i="5" l="1"/>
  <c r="H281" i="5"/>
  <c r="I281" i="5"/>
  <c r="J281" i="5"/>
  <c r="E281" i="5"/>
  <c r="X281" i="5" s="1"/>
  <c r="F281" i="5"/>
  <c r="R281" i="5"/>
  <c r="AB282" i="5"/>
  <c r="AB281" i="5"/>
  <c r="V282" i="5"/>
  <c r="T281" i="5"/>
  <c r="I282" i="5" l="1"/>
  <c r="J282" i="5"/>
  <c r="E282" i="5"/>
  <c r="F282" i="5"/>
  <c r="G282" i="5"/>
  <c r="H282" i="5"/>
  <c r="R282" i="5"/>
  <c r="T282" i="5"/>
  <c r="S281" i="5"/>
  <c r="X282" i="5" l="1"/>
  <c r="B17" i="6"/>
  <c r="S282" i="5"/>
  <c r="B22" i="6" l="1"/>
  <c r="B42" i="6" s="1"/>
  <c r="B32" i="6" l="1"/>
  <c r="B47" i="6"/>
  <c r="B37" i="6"/>
  <c r="B27" i="6"/>
  <c r="S2408" i="5" l="1"/>
  <c r="T2408" i="5"/>
  <c r="V819" i="5"/>
  <c r="V822" i="5"/>
  <c r="V823" i="5"/>
  <c r="V824" i="5"/>
  <c r="V826" i="5"/>
  <c r="V829" i="5"/>
  <c r="V830" i="5"/>
  <c r="V831" i="5"/>
  <c r="V832" i="5"/>
  <c r="V833" i="5"/>
  <c r="V836" i="5"/>
  <c r="V837" i="5"/>
  <c r="V841" i="5"/>
  <c r="V844" i="5"/>
  <c r="V846" i="5"/>
  <c r="V847" i="5"/>
  <c r="V849" i="5"/>
  <c r="V851" i="5"/>
  <c r="V852" i="5"/>
  <c r="V856" i="5"/>
  <c r="V857" i="5"/>
  <c r="V860" i="5"/>
  <c r="V864" i="5"/>
  <c r="V867" i="5"/>
  <c r="V868" i="5"/>
  <c r="V872" i="5"/>
  <c r="V873" i="5"/>
  <c r="V876" i="5"/>
  <c r="V879" i="5"/>
  <c r="V880" i="5"/>
  <c r="V883" i="5"/>
  <c r="V884" i="5"/>
  <c r="V885" i="5"/>
  <c r="V891" i="5"/>
  <c r="V896" i="5"/>
  <c r="V899" i="5"/>
  <c r="V902" i="5"/>
  <c r="V903" i="5"/>
  <c r="V906" i="5"/>
  <c r="V912" i="5"/>
  <c r="V914" i="5"/>
  <c r="V915" i="5"/>
  <c r="V917" i="5"/>
  <c r="V920" i="5"/>
  <c r="V922" i="5"/>
  <c r="V925" i="5"/>
  <c r="V927" i="5"/>
  <c r="V928" i="5"/>
  <c r="V930" i="5"/>
  <c r="V931" i="5"/>
  <c r="V932" i="5"/>
  <c r="V933" i="5"/>
  <c r="V934" i="5"/>
  <c r="V935" i="5"/>
  <c r="V939" i="5"/>
  <c r="V940" i="5"/>
  <c r="V941" i="5"/>
  <c r="V944" i="5"/>
  <c r="V945" i="5"/>
  <c r="V948" i="5"/>
  <c r="V949" i="5"/>
  <c r="V950" i="5"/>
  <c r="V951" i="5"/>
  <c r="V954" i="5"/>
  <c r="V955" i="5"/>
  <c r="V956" i="5"/>
  <c r="V959" i="5"/>
  <c r="V960" i="5"/>
  <c r="V963" i="5"/>
  <c r="V964" i="5"/>
  <c r="V967" i="5"/>
  <c r="V968" i="5"/>
  <c r="V970" i="5"/>
  <c r="V971" i="5"/>
  <c r="V972" i="5"/>
  <c r="V973" i="5"/>
  <c r="V975" i="5"/>
  <c r="V976" i="5"/>
  <c r="V977" i="5"/>
  <c r="V978" i="5"/>
  <c r="V979" i="5"/>
  <c r="V981" i="5"/>
  <c r="V982" i="5"/>
  <c r="V983" i="5"/>
  <c r="V984" i="5"/>
  <c r="V986" i="5"/>
  <c r="V987" i="5"/>
  <c r="V988" i="5"/>
  <c r="V989" i="5"/>
  <c r="V990" i="5"/>
  <c r="V991" i="5"/>
  <c r="V992" i="5"/>
  <c r="V993" i="5"/>
  <c r="V994" i="5"/>
  <c r="V996" i="5"/>
  <c r="V997" i="5"/>
  <c r="V999" i="5"/>
  <c r="V1000" i="5"/>
  <c r="V1001" i="5"/>
  <c r="V1002" i="5"/>
  <c r="V1005" i="5"/>
  <c r="V1006" i="5"/>
  <c r="V1007" i="5"/>
  <c r="V1008" i="5"/>
  <c r="V1010" i="5"/>
  <c r="V1011" i="5"/>
  <c r="V1012" i="5"/>
  <c r="V1013" i="5"/>
  <c r="V1014" i="5"/>
  <c r="V1015" i="5"/>
  <c r="V1017" i="5"/>
  <c r="V1019" i="5"/>
  <c r="V1020" i="5"/>
  <c r="V1021" i="5"/>
  <c r="V1022" i="5"/>
  <c r="V1025" i="5"/>
  <c r="V1026" i="5"/>
  <c r="V1027" i="5"/>
  <c r="V1028" i="5"/>
  <c r="V1029" i="5"/>
  <c r="V1030" i="5"/>
  <c r="V1031" i="5"/>
  <c r="V1034" i="5"/>
  <c r="V1035" i="5"/>
  <c r="V1036" i="5"/>
  <c r="V1037" i="5"/>
  <c r="V1040" i="5"/>
  <c r="V1041" i="5"/>
  <c r="V1042" i="5"/>
  <c r="V1043" i="5"/>
  <c r="V1044" i="5"/>
  <c r="V1045" i="5"/>
  <c r="V1046" i="5"/>
  <c r="V1048" i="5"/>
  <c r="V1049" i="5"/>
  <c r="V1050" i="5"/>
  <c r="V1051" i="5"/>
  <c r="V1052" i="5"/>
  <c r="V1053" i="5"/>
  <c r="V1054" i="5"/>
  <c r="V1056" i="5"/>
  <c r="V1057" i="5"/>
  <c r="V1058" i="5"/>
  <c r="V1059" i="5"/>
  <c r="V1060" i="5"/>
  <c r="V1062" i="5"/>
  <c r="V1063" i="5"/>
  <c r="V1064" i="5"/>
  <c r="V1065" i="5"/>
  <c r="V1067" i="5"/>
  <c r="V1069" i="5"/>
  <c r="V1070" i="5"/>
  <c r="V1071" i="5"/>
  <c r="V1073" i="5"/>
  <c r="V1075" i="5"/>
  <c r="V1076" i="5"/>
  <c r="V1077" i="5"/>
  <c r="V1078" i="5"/>
  <c r="V1080" i="5"/>
  <c r="V1082" i="5"/>
  <c r="V1084" i="5"/>
  <c r="V1085" i="5"/>
  <c r="V1086" i="5"/>
  <c r="V1087" i="5"/>
  <c r="V1088" i="5"/>
  <c r="V1091" i="5"/>
  <c r="V1092" i="5"/>
  <c r="V1093" i="5"/>
  <c r="V1094" i="5"/>
  <c r="V1095" i="5"/>
  <c r="V1096" i="5"/>
  <c r="V1097" i="5"/>
  <c r="V1098" i="5"/>
  <c r="V1099" i="5"/>
  <c r="V1100" i="5"/>
  <c r="V1101" i="5"/>
  <c r="V1102" i="5"/>
  <c r="V1104" i="5"/>
  <c r="V1105" i="5"/>
  <c r="V1106" i="5"/>
  <c r="V1107" i="5"/>
  <c r="V1108" i="5"/>
  <c r="V1110" i="5"/>
  <c r="V1111" i="5"/>
  <c r="V1112" i="5"/>
  <c r="V1113" i="5"/>
  <c r="V1116" i="5"/>
  <c r="V1117" i="5"/>
  <c r="V1118" i="5"/>
  <c r="V1119" i="5"/>
  <c r="V1120" i="5"/>
  <c r="V1121" i="5"/>
  <c r="V1122" i="5"/>
  <c r="V1124" i="5"/>
  <c r="V1125" i="5"/>
  <c r="V1126" i="5"/>
  <c r="V1127" i="5"/>
  <c r="V1128" i="5"/>
  <c r="V1129" i="5"/>
  <c r="V1130" i="5"/>
  <c r="V1131" i="5"/>
  <c r="V1133" i="5"/>
  <c r="V1134" i="5"/>
  <c r="V1135" i="5"/>
  <c r="V1136" i="5"/>
  <c r="V1137" i="5"/>
  <c r="V1138" i="5"/>
  <c r="V1139" i="5"/>
  <c r="V1141" i="5"/>
  <c r="V1143" i="5"/>
  <c r="V1144" i="5"/>
  <c r="V1145" i="5"/>
  <c r="V1146" i="5"/>
  <c r="V1147" i="5"/>
  <c r="V1148" i="5"/>
  <c r="V1152" i="5"/>
  <c r="V1153" i="5"/>
  <c r="V1154" i="5"/>
  <c r="V1155" i="5"/>
  <c r="V1157" i="5"/>
  <c r="V1159" i="5"/>
  <c r="V1160" i="5"/>
  <c r="V1161" i="5"/>
  <c r="V1162" i="5"/>
  <c r="V1163" i="5"/>
  <c r="V1164" i="5"/>
  <c r="V1165" i="5"/>
  <c r="V1167" i="5"/>
  <c r="V1170" i="5"/>
  <c r="V1171" i="5"/>
  <c r="V1172" i="5"/>
  <c r="V1173" i="5"/>
  <c r="V1174" i="5"/>
  <c r="V1175" i="5"/>
  <c r="V1176" i="5"/>
  <c r="V1178" i="5"/>
  <c r="V1180" i="5"/>
  <c r="V1181" i="5"/>
  <c r="V1184" i="5"/>
  <c r="V1185" i="5"/>
  <c r="V1186" i="5"/>
  <c r="V1187" i="5"/>
  <c r="V1188" i="5"/>
  <c r="V1189" i="5"/>
  <c r="V1190" i="5"/>
  <c r="V1191" i="5"/>
  <c r="V1192" i="5"/>
  <c r="V1193" i="5"/>
  <c r="V1196" i="5"/>
  <c r="V1197" i="5"/>
  <c r="V1198" i="5"/>
  <c r="V1199" i="5"/>
  <c r="V1200" i="5"/>
  <c r="V1201" i="5"/>
  <c r="V1203" i="5"/>
  <c r="V1204" i="5"/>
  <c r="V1205" i="5"/>
  <c r="V1206" i="5"/>
  <c r="V1208" i="5"/>
  <c r="V1211" i="5"/>
  <c r="V1212" i="5"/>
  <c r="V1214" i="5"/>
  <c r="V1215" i="5"/>
  <c r="V1217" i="5"/>
  <c r="V1218" i="5"/>
  <c r="V1219" i="5"/>
  <c r="V1220" i="5"/>
  <c r="V1221" i="5"/>
  <c r="V1222" i="5"/>
  <c r="V1223" i="5"/>
  <c r="V1224" i="5"/>
  <c r="V1225" i="5"/>
  <c r="V1226" i="5"/>
  <c r="V1227" i="5"/>
  <c r="V1228" i="5"/>
  <c r="V1229" i="5"/>
  <c r="V1230" i="5"/>
  <c r="V1231" i="5"/>
  <c r="V1232" i="5"/>
  <c r="V1233" i="5"/>
  <c r="V1234" i="5"/>
  <c r="V1237" i="5"/>
  <c r="V1238" i="5"/>
  <c r="V1239" i="5"/>
  <c r="V1242" i="5"/>
  <c r="V1243" i="5"/>
  <c r="V1244" i="5"/>
  <c r="V1245" i="5"/>
  <c r="V1246" i="5"/>
  <c r="V1247" i="5"/>
  <c r="V1248" i="5"/>
  <c r="V1249" i="5"/>
  <c r="V1250" i="5"/>
  <c r="V1253" i="5"/>
  <c r="V1255" i="5"/>
  <c r="V1256" i="5"/>
  <c r="V1257" i="5"/>
  <c r="V1258" i="5"/>
  <c r="V1259" i="5"/>
  <c r="V1261" i="5"/>
  <c r="V1263" i="5"/>
  <c r="V1265" i="5"/>
  <c r="V1266" i="5"/>
  <c r="V1267" i="5"/>
  <c r="V1269" i="5"/>
  <c r="V1270" i="5"/>
  <c r="V1271" i="5"/>
  <c r="V1272" i="5"/>
  <c r="V1274" i="5"/>
  <c r="V1275" i="5"/>
  <c r="V1276" i="5"/>
  <c r="V1278" i="5"/>
  <c r="V1279" i="5"/>
  <c r="V1280" i="5"/>
  <c r="V1282" i="5"/>
  <c r="V1283" i="5"/>
  <c r="V1284" i="5"/>
  <c r="V1286" i="5"/>
  <c r="V1287" i="5"/>
  <c r="V1288" i="5"/>
  <c r="V1289" i="5"/>
  <c r="V1290" i="5"/>
  <c r="V1291" i="5"/>
  <c r="V1292" i="5"/>
  <c r="V1293" i="5"/>
  <c r="V1294" i="5"/>
  <c r="R1294" i="5" s="1"/>
  <c r="V1295" i="5"/>
  <c r="C1296" i="5"/>
  <c r="V1296" i="5" s="1"/>
  <c r="C1297" i="5"/>
  <c r="C1298" i="5"/>
  <c r="V1298" i="5" s="1"/>
  <c r="H1298" i="5" s="1"/>
  <c r="C1299" i="5"/>
  <c r="V1299" i="5" s="1"/>
  <c r="C1300" i="5"/>
  <c r="V1300" i="5" s="1"/>
  <c r="C1301" i="5"/>
  <c r="C1302" i="5"/>
  <c r="V1302" i="5" s="1"/>
  <c r="C1303" i="5"/>
  <c r="V1303" i="5" s="1"/>
  <c r="C1304" i="5"/>
  <c r="C1305" i="5"/>
  <c r="C1306" i="5"/>
  <c r="V1306" i="5" s="1"/>
  <c r="I1306" i="5" s="1"/>
  <c r="C1307" i="5"/>
  <c r="V1307" i="5" s="1"/>
  <c r="C1308" i="5"/>
  <c r="V1308" i="5" s="1"/>
  <c r="C1309" i="5"/>
  <c r="C1310" i="5"/>
  <c r="V1310" i="5" s="1"/>
  <c r="C1311" i="5"/>
  <c r="V1311" i="5" s="1"/>
  <c r="C1312" i="5"/>
  <c r="V1312" i="5" s="1"/>
  <c r="R1312" i="5" s="1"/>
  <c r="C1313" i="5"/>
  <c r="C1314" i="5"/>
  <c r="V1314" i="5" s="1"/>
  <c r="C1315" i="5"/>
  <c r="V1315" i="5" s="1"/>
  <c r="C1316" i="5"/>
  <c r="C1317" i="5"/>
  <c r="V1317" i="5" s="1"/>
  <c r="C1318" i="5"/>
  <c r="V1318" i="5" s="1"/>
  <c r="F1318" i="5" s="1"/>
  <c r="C1319" i="5"/>
  <c r="V1319" i="5" s="1"/>
  <c r="C1320" i="5"/>
  <c r="C1321" i="5"/>
  <c r="V1321" i="5" s="1"/>
  <c r="C1322" i="5"/>
  <c r="V1322" i="5" s="1"/>
  <c r="I1322" i="5" s="1"/>
  <c r="C1323" i="5"/>
  <c r="V1323" i="5" s="1"/>
  <c r="C1324" i="5"/>
  <c r="V1324" i="5" s="1"/>
  <c r="C1325" i="5"/>
  <c r="V1325" i="5" s="1"/>
  <c r="C1326" i="5"/>
  <c r="V1326" i="5" s="1"/>
  <c r="F1326" i="5" s="1"/>
  <c r="C1327" i="5"/>
  <c r="V1327" i="5" s="1"/>
  <c r="C1328" i="5"/>
  <c r="C1329" i="5"/>
  <c r="V1329" i="5" s="1"/>
  <c r="C1330" i="5"/>
  <c r="V1330" i="5" s="1"/>
  <c r="H1330" i="5" s="1"/>
  <c r="C1331" i="5"/>
  <c r="C1332" i="5"/>
  <c r="V1332" i="5" s="1"/>
  <c r="C1333" i="5"/>
  <c r="C1334" i="5"/>
  <c r="V1334" i="5" s="1"/>
  <c r="F1334" i="5" s="1"/>
  <c r="C1335" i="5"/>
  <c r="V1335" i="5" s="1"/>
  <c r="C1336" i="5"/>
  <c r="V1336" i="5" s="1"/>
  <c r="C1337" i="5"/>
  <c r="V1337" i="5" s="1"/>
  <c r="C1338" i="5"/>
  <c r="V1338" i="5" s="1"/>
  <c r="R1338" i="5" s="1"/>
  <c r="C1339" i="5"/>
  <c r="V1339" i="5" s="1"/>
  <c r="C1340" i="5"/>
  <c r="V1340" i="5" s="1"/>
  <c r="C1341" i="5"/>
  <c r="V1341" i="5" s="1"/>
  <c r="C1342" i="5"/>
  <c r="V1342" i="5" s="1"/>
  <c r="F1342" i="5" s="1"/>
  <c r="C1343" i="5"/>
  <c r="V1343" i="5" s="1"/>
  <c r="C1344" i="5"/>
  <c r="C1345" i="5"/>
  <c r="V1345" i="5" s="1"/>
  <c r="C1346" i="5"/>
  <c r="V1346" i="5" s="1"/>
  <c r="H1346" i="5" s="1"/>
  <c r="C1347" i="5"/>
  <c r="V1347" i="5" s="1"/>
  <c r="C1348" i="5"/>
  <c r="V1348" i="5" s="1"/>
  <c r="C1349" i="5"/>
  <c r="V1349" i="5" s="1"/>
  <c r="C1350" i="5"/>
  <c r="V1350" i="5" s="1"/>
  <c r="J1350" i="5" s="1"/>
  <c r="C1351" i="5"/>
  <c r="V1351" i="5" s="1"/>
  <c r="C1352" i="5"/>
  <c r="V1352" i="5" s="1"/>
  <c r="C1353" i="5"/>
  <c r="V1353" i="5" s="1"/>
  <c r="C1354" i="5"/>
  <c r="V1354" i="5" s="1"/>
  <c r="C1355" i="5"/>
  <c r="V1355" i="5" s="1"/>
  <c r="C1356" i="5"/>
  <c r="C1357" i="5"/>
  <c r="C1358" i="5"/>
  <c r="C1359" i="5"/>
  <c r="V1359" i="5" s="1"/>
  <c r="C1360" i="5"/>
  <c r="V1360" i="5" s="1"/>
  <c r="C1361" i="5"/>
  <c r="C1362" i="5"/>
  <c r="C1363" i="5"/>
  <c r="C1364" i="5"/>
  <c r="V1364" i="5" s="1"/>
  <c r="C1365" i="5"/>
  <c r="V1365" i="5" s="1"/>
  <c r="C1366" i="5"/>
  <c r="C1367" i="5"/>
  <c r="V1367" i="5" s="1"/>
  <c r="C1368" i="5"/>
  <c r="V1368" i="5" s="1"/>
  <c r="C1369" i="5"/>
  <c r="V1369" i="5" s="1"/>
  <c r="C1370" i="5"/>
  <c r="V1370" i="5" s="1"/>
  <c r="C1371" i="5"/>
  <c r="V1371" i="5" s="1"/>
  <c r="C1372" i="5"/>
  <c r="V1372" i="5" s="1"/>
  <c r="C1373" i="5"/>
  <c r="V1373" i="5" s="1"/>
  <c r="C1374" i="5"/>
  <c r="V1374" i="5" s="1"/>
  <c r="C1375" i="5"/>
  <c r="V1375" i="5" s="1"/>
  <c r="C1376" i="5"/>
  <c r="V1376" i="5" s="1"/>
  <c r="C1377" i="5"/>
  <c r="C1378" i="5"/>
  <c r="V1378" i="5" s="1"/>
  <c r="C1379" i="5"/>
  <c r="V1379" i="5" s="1"/>
  <c r="C1380" i="5"/>
  <c r="C1381" i="5"/>
  <c r="V1381" i="5" s="1"/>
  <c r="C1382" i="5"/>
  <c r="V1382" i="5" s="1"/>
  <c r="C1383" i="5"/>
  <c r="C1384" i="5"/>
  <c r="C1385" i="5"/>
  <c r="V1385" i="5" s="1"/>
  <c r="E1385" i="5" s="1"/>
  <c r="X1385" i="5" s="1"/>
  <c r="C1386" i="5"/>
  <c r="V1386" i="5" s="1"/>
  <c r="C1387" i="5"/>
  <c r="V1387" i="5" s="1"/>
  <c r="C1388" i="5"/>
  <c r="V1388" i="5" s="1"/>
  <c r="C1389" i="5"/>
  <c r="C1390" i="5"/>
  <c r="V1390" i="5" s="1"/>
  <c r="C1391" i="5"/>
  <c r="V1391" i="5" s="1"/>
  <c r="C1392" i="5"/>
  <c r="V1392" i="5" s="1"/>
  <c r="C1393" i="5"/>
  <c r="V1393" i="5" s="1"/>
  <c r="C1394" i="5"/>
  <c r="V1394" i="5" s="1"/>
  <c r="C1395" i="5"/>
  <c r="V1395" i="5" s="1"/>
  <c r="C1396" i="5"/>
  <c r="V1396" i="5" s="1"/>
  <c r="C1397" i="5"/>
  <c r="V1397" i="5" s="1"/>
  <c r="C1398" i="5"/>
  <c r="V1398" i="5" s="1"/>
  <c r="E1398" i="5" s="1"/>
  <c r="X1398" i="5" s="1"/>
  <c r="C1399" i="5"/>
  <c r="V1399" i="5" s="1"/>
  <c r="C1400" i="5"/>
  <c r="V1400" i="5" s="1"/>
  <c r="C1401" i="5"/>
  <c r="C1402" i="5"/>
  <c r="V1402" i="5" s="1"/>
  <c r="C1403" i="5"/>
  <c r="V1403" i="5" s="1"/>
  <c r="C1404" i="5"/>
  <c r="C1405" i="5"/>
  <c r="C1406" i="5"/>
  <c r="V1406" i="5" s="1"/>
  <c r="C1407" i="5"/>
  <c r="V1407" i="5" s="1"/>
  <c r="C1408" i="5"/>
  <c r="V1408" i="5" s="1"/>
  <c r="C1409" i="5"/>
  <c r="C1410" i="5"/>
  <c r="V1410" i="5" s="1"/>
  <c r="C1411" i="5"/>
  <c r="V1411" i="5" s="1"/>
  <c r="C1412" i="5"/>
  <c r="V1412" i="5" s="1"/>
  <c r="C1413" i="5"/>
  <c r="V1413" i="5" s="1"/>
  <c r="C1414" i="5"/>
  <c r="V1414" i="5" s="1"/>
  <c r="C1415" i="5"/>
  <c r="V1415" i="5" s="1"/>
  <c r="C1416" i="5"/>
  <c r="V1416" i="5" s="1"/>
  <c r="C1417" i="5"/>
  <c r="V1417" i="5" s="1"/>
  <c r="H1417" i="5" s="1"/>
  <c r="C1418" i="5"/>
  <c r="V1418" i="5" s="1"/>
  <c r="C1419" i="5"/>
  <c r="C1420" i="5"/>
  <c r="C1421" i="5"/>
  <c r="C1422" i="5"/>
  <c r="V1422" i="5" s="1"/>
  <c r="C1423" i="5"/>
  <c r="V1423" i="5" s="1"/>
  <c r="C1424" i="5"/>
  <c r="V1424" i="5" s="1"/>
  <c r="C1425" i="5"/>
  <c r="V1425" i="5" s="1"/>
  <c r="C1426" i="5"/>
  <c r="V1426" i="5" s="1"/>
  <c r="C1427" i="5"/>
  <c r="V1427" i="5" s="1"/>
  <c r="C1428" i="5"/>
  <c r="V1428" i="5" s="1"/>
  <c r="C1429" i="5"/>
  <c r="V1429" i="5" s="1"/>
  <c r="C1430" i="5"/>
  <c r="V1430" i="5" s="1"/>
  <c r="F1430" i="5" s="1"/>
  <c r="C1431" i="5"/>
  <c r="V1431" i="5" s="1"/>
  <c r="C1432" i="5"/>
  <c r="C1433" i="5"/>
  <c r="C1434" i="5"/>
  <c r="V1434" i="5" s="1"/>
  <c r="C1435" i="5"/>
  <c r="C1436" i="5"/>
  <c r="V1436" i="5" s="1"/>
  <c r="C1437" i="5"/>
  <c r="C1438" i="5"/>
  <c r="C1439" i="5"/>
  <c r="V1439" i="5" s="1"/>
  <c r="C1440" i="5"/>
  <c r="C1441" i="5"/>
  <c r="V1441" i="5" s="1"/>
  <c r="C1442" i="5"/>
  <c r="V1442" i="5" s="1"/>
  <c r="C1443" i="5"/>
  <c r="V1443" i="5" s="1"/>
  <c r="C1444" i="5"/>
  <c r="V1444" i="5" s="1"/>
  <c r="C1445" i="5"/>
  <c r="C1446" i="5"/>
  <c r="V1446" i="5" s="1"/>
  <c r="C1447" i="5"/>
  <c r="V1447" i="5" s="1"/>
  <c r="C1448" i="5"/>
  <c r="V1448" i="5" s="1"/>
  <c r="C1449" i="5"/>
  <c r="C1450" i="5"/>
  <c r="V1450" i="5" s="1"/>
  <c r="C1451" i="5"/>
  <c r="V1451" i="5" s="1"/>
  <c r="C1452" i="5"/>
  <c r="V1452" i="5" s="1"/>
  <c r="C1453" i="5"/>
  <c r="V1453" i="5" s="1"/>
  <c r="C1454" i="5"/>
  <c r="V1454" i="5" s="1"/>
  <c r="C1455" i="5"/>
  <c r="V1455" i="5" s="1"/>
  <c r="C1456" i="5"/>
  <c r="V1456" i="5" s="1"/>
  <c r="C1457" i="5"/>
  <c r="V1457" i="5" s="1"/>
  <c r="C1458" i="5"/>
  <c r="V1458" i="5" s="1"/>
  <c r="C1459" i="5"/>
  <c r="C1460" i="5"/>
  <c r="V1460" i="5" s="1"/>
  <c r="C1461" i="5"/>
  <c r="V1461" i="5" s="1"/>
  <c r="C1462" i="5"/>
  <c r="V1462" i="5" s="1"/>
  <c r="F1462" i="5" s="1"/>
  <c r="C1463" i="5"/>
  <c r="V1463" i="5" s="1"/>
  <c r="C1464" i="5"/>
  <c r="V1464" i="5" s="1"/>
  <c r="C1465" i="5"/>
  <c r="V1465" i="5" s="1"/>
  <c r="C1466" i="5"/>
  <c r="V1466" i="5" s="1"/>
  <c r="C1467" i="5"/>
  <c r="C1468" i="5"/>
  <c r="V1468" i="5" s="1"/>
  <c r="C1469" i="5"/>
  <c r="C1470" i="5"/>
  <c r="C1471" i="5"/>
  <c r="C1472" i="5"/>
  <c r="C1473" i="5"/>
  <c r="C1474" i="5"/>
  <c r="V1474" i="5" s="1"/>
  <c r="C1475" i="5"/>
  <c r="V1475" i="5" s="1"/>
  <c r="C1476" i="5"/>
  <c r="V1476" i="5" s="1"/>
  <c r="C1477" i="5"/>
  <c r="V1477" i="5" s="1"/>
  <c r="C1478" i="5"/>
  <c r="C1479" i="5"/>
  <c r="V1479" i="5" s="1"/>
  <c r="C1480" i="5"/>
  <c r="C1481" i="5"/>
  <c r="V1481" i="5" s="1"/>
  <c r="H1481" i="5" s="1"/>
  <c r="C1482" i="5"/>
  <c r="V1482" i="5" s="1"/>
  <c r="C1483" i="5"/>
  <c r="V1483" i="5" s="1"/>
  <c r="C1484" i="5"/>
  <c r="V1484" i="5" s="1"/>
  <c r="C1485" i="5"/>
  <c r="C1486" i="5"/>
  <c r="V1486" i="5" s="1"/>
  <c r="E1486" i="5" s="1"/>
  <c r="X1486" i="5" s="1"/>
  <c r="C1487" i="5"/>
  <c r="V1487" i="5" s="1"/>
  <c r="C1488" i="5"/>
  <c r="C1489" i="5"/>
  <c r="V1489" i="5" s="1"/>
  <c r="C1490" i="5"/>
  <c r="V1490" i="5" s="1"/>
  <c r="C1491" i="5"/>
  <c r="V1491" i="5" s="1"/>
  <c r="C1492" i="5"/>
  <c r="C1493" i="5"/>
  <c r="V1493" i="5" s="1"/>
  <c r="C1494" i="5"/>
  <c r="V1494" i="5" s="1"/>
  <c r="E1494" i="5" s="1"/>
  <c r="X1494" i="5" s="1"/>
  <c r="C1495" i="5"/>
  <c r="V1495" i="5" s="1"/>
  <c r="C1496" i="5"/>
  <c r="V1496" i="5" s="1"/>
  <c r="C1497" i="5"/>
  <c r="C1498" i="5"/>
  <c r="C1499" i="5"/>
  <c r="C1500" i="5"/>
  <c r="V1500" i="5" s="1"/>
  <c r="C1501" i="5"/>
  <c r="V1501" i="5" s="1"/>
  <c r="C1502" i="5"/>
  <c r="V1502" i="5" s="1"/>
  <c r="C1503" i="5"/>
  <c r="V1503" i="5" s="1"/>
  <c r="C1504" i="5"/>
  <c r="C1505" i="5"/>
  <c r="V1505" i="5" s="1"/>
  <c r="C1506" i="5"/>
  <c r="V1506" i="5" s="1"/>
  <c r="C1507" i="5"/>
  <c r="V1507" i="5" s="1"/>
  <c r="C1508" i="5"/>
  <c r="V1508" i="5" s="1"/>
  <c r="C1509" i="5"/>
  <c r="V1509" i="5" s="1"/>
  <c r="C1510" i="5"/>
  <c r="C1511" i="5"/>
  <c r="V1511" i="5" s="1"/>
  <c r="C1512" i="5"/>
  <c r="V1512" i="5" s="1"/>
  <c r="C1513" i="5"/>
  <c r="V1513" i="5" s="1"/>
  <c r="G1513" i="5" s="1"/>
  <c r="C1514" i="5"/>
  <c r="V1514" i="5" s="1"/>
  <c r="C1515" i="5"/>
  <c r="V1515" i="5" s="1"/>
  <c r="C1516" i="5"/>
  <c r="V1516" i="5" s="1"/>
  <c r="C1517" i="5"/>
  <c r="V1517" i="5" s="1"/>
  <c r="C1518" i="5"/>
  <c r="V1518" i="5" s="1"/>
  <c r="C1519" i="5"/>
  <c r="C1520" i="5"/>
  <c r="V1520" i="5" s="1"/>
  <c r="I1520" i="5" s="1"/>
  <c r="C1521" i="5"/>
  <c r="V1521" i="5" s="1"/>
  <c r="C1522" i="5"/>
  <c r="V1522" i="5" s="1"/>
  <c r="C1523" i="5"/>
  <c r="V1523" i="5" s="1"/>
  <c r="C1524" i="5"/>
  <c r="V1524" i="5" s="1"/>
  <c r="C1525" i="5"/>
  <c r="V1525" i="5" s="1"/>
  <c r="C1526" i="5"/>
  <c r="V1526" i="5" s="1"/>
  <c r="I1526" i="5" s="1"/>
  <c r="C1527" i="5"/>
  <c r="C1528" i="5"/>
  <c r="V1528" i="5" s="1"/>
  <c r="C1529" i="5"/>
  <c r="V1529" i="5" s="1"/>
  <c r="C1530" i="5"/>
  <c r="V1530" i="5" s="1"/>
  <c r="C1531" i="5"/>
  <c r="C1532" i="5"/>
  <c r="V1532" i="5" s="1"/>
  <c r="C1533" i="5"/>
  <c r="V1533" i="5" s="1"/>
  <c r="C1534" i="5"/>
  <c r="V1534" i="5" s="1"/>
  <c r="C1535" i="5"/>
  <c r="C1536" i="5"/>
  <c r="V1536" i="5" s="1"/>
  <c r="C1537" i="5"/>
  <c r="V1537" i="5" s="1"/>
  <c r="C1538" i="5"/>
  <c r="C1539" i="5"/>
  <c r="V1539" i="5" s="1"/>
  <c r="C1540" i="5"/>
  <c r="V1540" i="5" s="1"/>
  <c r="C1541" i="5"/>
  <c r="V1541" i="5" s="1"/>
  <c r="C1542" i="5"/>
  <c r="V1542" i="5" s="1"/>
  <c r="C1543" i="5"/>
  <c r="V1543" i="5" s="1"/>
  <c r="C1544" i="5"/>
  <c r="V1544" i="5" s="1"/>
  <c r="E1544" i="5" s="1"/>
  <c r="X1544" i="5" s="1"/>
  <c r="C1545" i="5"/>
  <c r="V1545" i="5" s="1"/>
  <c r="C1546" i="5"/>
  <c r="V1546" i="5" s="1"/>
  <c r="C1547" i="5"/>
  <c r="C1548" i="5"/>
  <c r="V1548" i="5" s="1"/>
  <c r="C1549" i="5"/>
  <c r="V1549" i="5" s="1"/>
  <c r="C1550" i="5"/>
  <c r="V1550" i="5" s="1"/>
  <c r="C1551" i="5"/>
  <c r="C1552" i="5"/>
  <c r="C1553" i="5"/>
  <c r="C1554" i="5"/>
  <c r="V1554" i="5" s="1"/>
  <c r="C1555" i="5"/>
  <c r="V1555" i="5" s="1"/>
  <c r="C1556" i="5"/>
  <c r="C1557" i="5"/>
  <c r="C1558" i="5"/>
  <c r="V1558" i="5" s="1"/>
  <c r="C1559" i="5"/>
  <c r="V1559" i="5" s="1"/>
  <c r="C1560" i="5"/>
  <c r="V1560" i="5" s="1"/>
  <c r="C1561" i="5"/>
  <c r="C1562" i="5"/>
  <c r="V1562" i="5" s="1"/>
  <c r="C1563" i="5"/>
  <c r="V1563" i="5" s="1"/>
  <c r="C1564" i="5"/>
  <c r="V1564" i="5" s="1"/>
  <c r="C1565" i="5"/>
  <c r="V1565" i="5" s="1"/>
  <c r="C1566" i="5"/>
  <c r="V1566" i="5" s="1"/>
  <c r="C1567" i="5"/>
  <c r="V1567" i="5" s="1"/>
  <c r="C1568" i="5"/>
  <c r="V1568" i="5" s="1"/>
  <c r="I1568" i="5" s="1"/>
  <c r="C1569" i="5"/>
  <c r="V1569" i="5" s="1"/>
  <c r="C1570" i="5"/>
  <c r="V1570" i="5" s="1"/>
  <c r="C1571" i="5"/>
  <c r="V1571" i="5" s="1"/>
  <c r="C1572" i="5"/>
  <c r="V1572" i="5" s="1"/>
  <c r="C1573" i="5"/>
  <c r="V1573" i="5" s="1"/>
  <c r="C1574" i="5"/>
  <c r="V1574" i="5" s="1"/>
  <c r="C1575" i="5"/>
  <c r="V1575" i="5" s="1"/>
  <c r="C1576" i="5"/>
  <c r="V1576" i="5" s="1"/>
  <c r="C1577" i="5"/>
  <c r="C1578" i="5"/>
  <c r="V1578" i="5" s="1"/>
  <c r="C1579" i="5"/>
  <c r="V1579" i="5" s="1"/>
  <c r="C1580" i="5"/>
  <c r="C1581" i="5"/>
  <c r="V1581" i="5" s="1"/>
  <c r="C1582" i="5"/>
  <c r="C1583" i="5"/>
  <c r="V1583" i="5" s="1"/>
  <c r="C1584" i="5"/>
  <c r="V1584" i="5" s="1"/>
  <c r="C1585" i="5"/>
  <c r="V1585" i="5" s="1"/>
  <c r="C1586" i="5"/>
  <c r="C1587" i="5"/>
  <c r="V1587" i="5" s="1"/>
  <c r="C1588" i="5"/>
  <c r="V1588" i="5" s="1"/>
  <c r="C1589" i="5"/>
  <c r="V1589" i="5" s="1"/>
  <c r="C1590" i="5"/>
  <c r="V1590" i="5" s="1"/>
  <c r="C1591" i="5"/>
  <c r="V1591" i="5" s="1"/>
  <c r="C1592" i="5"/>
  <c r="V1592" i="5" s="1"/>
  <c r="C1593" i="5"/>
  <c r="V1593" i="5" s="1"/>
  <c r="C1594" i="5"/>
  <c r="V1594" i="5" s="1"/>
  <c r="C1595" i="5"/>
  <c r="V1595" i="5" s="1"/>
  <c r="C1596" i="5"/>
  <c r="V1596" i="5" s="1"/>
  <c r="C1597" i="5"/>
  <c r="V1597" i="5" s="1"/>
  <c r="C1598" i="5"/>
  <c r="C1599" i="5"/>
  <c r="V1599" i="5" s="1"/>
  <c r="C1600" i="5"/>
  <c r="V1600" i="5" s="1"/>
  <c r="C1601" i="5"/>
  <c r="V1601" i="5" s="1"/>
  <c r="C1602" i="5"/>
  <c r="V1602" i="5" s="1"/>
  <c r="C1603" i="5"/>
  <c r="V1603" i="5" s="1"/>
  <c r="C1604" i="5"/>
  <c r="V1604" i="5" s="1"/>
  <c r="C1605" i="5"/>
  <c r="V1605" i="5" s="1"/>
  <c r="C1606" i="5"/>
  <c r="C1607" i="5"/>
  <c r="V1607" i="5" s="1"/>
  <c r="C1608" i="5"/>
  <c r="V1608" i="5" s="1"/>
  <c r="C1609" i="5"/>
  <c r="C1610" i="5"/>
  <c r="C1611" i="5"/>
  <c r="V1611" i="5" s="1"/>
  <c r="C1612" i="5"/>
  <c r="V1612" i="5" s="1"/>
  <c r="C1613" i="5"/>
  <c r="V1613" i="5" s="1"/>
  <c r="C1614" i="5"/>
  <c r="C1615" i="5"/>
  <c r="V1615" i="5" s="1"/>
  <c r="C1616" i="5"/>
  <c r="V1616" i="5" s="1"/>
  <c r="C1617" i="5"/>
  <c r="V1617" i="5" s="1"/>
  <c r="C1618" i="5"/>
  <c r="C1619" i="5"/>
  <c r="V1619" i="5" s="1"/>
  <c r="C1620" i="5"/>
  <c r="V1620" i="5" s="1"/>
  <c r="C1621" i="5"/>
  <c r="V1621" i="5" s="1"/>
  <c r="C1622" i="5"/>
  <c r="V1622" i="5" s="1"/>
  <c r="E1622" i="5" s="1"/>
  <c r="X1622" i="5" s="1"/>
  <c r="C1623" i="5"/>
  <c r="C1624" i="5"/>
  <c r="C1625" i="5"/>
  <c r="V1625" i="5" s="1"/>
  <c r="C1626" i="5"/>
  <c r="V1626" i="5" s="1"/>
  <c r="C1627" i="5"/>
  <c r="C1628" i="5"/>
  <c r="V1628" i="5" s="1"/>
  <c r="C1629" i="5"/>
  <c r="C1630" i="5"/>
  <c r="V1630" i="5" s="1"/>
  <c r="C1631" i="5"/>
  <c r="V1631" i="5" s="1"/>
  <c r="C1632" i="5"/>
  <c r="V1632" i="5" s="1"/>
  <c r="C1633" i="5"/>
  <c r="V1633" i="5" s="1"/>
  <c r="C1634" i="5"/>
  <c r="V1634" i="5" s="1"/>
  <c r="C1635" i="5"/>
  <c r="V1635" i="5" s="1"/>
  <c r="C1636" i="5"/>
  <c r="V1636" i="5" s="1"/>
  <c r="C1637" i="5"/>
  <c r="C1638" i="5"/>
  <c r="V1638" i="5" s="1"/>
  <c r="C1639" i="5"/>
  <c r="V1639" i="5" s="1"/>
  <c r="C1640" i="5"/>
  <c r="V1640" i="5" s="1"/>
  <c r="C1641" i="5"/>
  <c r="V1641" i="5" s="1"/>
  <c r="C1642" i="5"/>
  <c r="C1643" i="5"/>
  <c r="C1644" i="5"/>
  <c r="V1644" i="5" s="1"/>
  <c r="C1645" i="5"/>
  <c r="V1645" i="5" s="1"/>
  <c r="C1646" i="5"/>
  <c r="V1646" i="5" s="1"/>
  <c r="C1647" i="5"/>
  <c r="V1647" i="5" s="1"/>
  <c r="C1648" i="5"/>
  <c r="V1648" i="5" s="1"/>
  <c r="C1649" i="5"/>
  <c r="C1650" i="5"/>
  <c r="V1650" i="5" s="1"/>
  <c r="C1651" i="5"/>
  <c r="C1652" i="5"/>
  <c r="C1653" i="5"/>
  <c r="C1654" i="5"/>
  <c r="V1654" i="5" s="1"/>
  <c r="C1655" i="5"/>
  <c r="V1655" i="5" s="1"/>
  <c r="C1656" i="5"/>
  <c r="C1657" i="5"/>
  <c r="C1658" i="5"/>
  <c r="V1658" i="5" s="1"/>
  <c r="C1659" i="5"/>
  <c r="V1659" i="5" s="1"/>
  <c r="C1660" i="5"/>
  <c r="C1661" i="5"/>
  <c r="C1662" i="5"/>
  <c r="V1662" i="5" s="1"/>
  <c r="E1662" i="5" s="1"/>
  <c r="X1662" i="5" s="1"/>
  <c r="C1663" i="5"/>
  <c r="V1663" i="5" s="1"/>
  <c r="C1664" i="5"/>
  <c r="C1665" i="5"/>
  <c r="V1665" i="5" s="1"/>
  <c r="C1666" i="5"/>
  <c r="C1667" i="5"/>
  <c r="V1667" i="5" s="1"/>
  <c r="C1668" i="5"/>
  <c r="V1668" i="5" s="1"/>
  <c r="C1669" i="5"/>
  <c r="C1670" i="5"/>
  <c r="V1670" i="5" s="1"/>
  <c r="C1671" i="5"/>
  <c r="V1671" i="5" s="1"/>
  <c r="C1672" i="5"/>
  <c r="V1672" i="5" s="1"/>
  <c r="C1673" i="5"/>
  <c r="V1673" i="5" s="1"/>
  <c r="G1673" i="5" s="1"/>
  <c r="C1674" i="5"/>
  <c r="C1675" i="5"/>
  <c r="V1675" i="5" s="1"/>
  <c r="C1676" i="5"/>
  <c r="V1676" i="5" s="1"/>
  <c r="C1677" i="5"/>
  <c r="V1677" i="5" s="1"/>
  <c r="C1678" i="5"/>
  <c r="V1678" i="5" s="1"/>
  <c r="C1679" i="5"/>
  <c r="C1680" i="5"/>
  <c r="V1680" i="5" s="1"/>
  <c r="C1681" i="5"/>
  <c r="V1681" i="5" s="1"/>
  <c r="C1682" i="5"/>
  <c r="V1682" i="5" s="1"/>
  <c r="C1683" i="5"/>
  <c r="V1683" i="5" s="1"/>
  <c r="C1684" i="5"/>
  <c r="V1684" i="5" s="1"/>
  <c r="C1685" i="5"/>
  <c r="V1685" i="5" s="1"/>
  <c r="C1686" i="5"/>
  <c r="V1686" i="5" s="1"/>
  <c r="J1686" i="5" s="1"/>
  <c r="C1687" i="5"/>
  <c r="V1687" i="5" s="1"/>
  <c r="C1688" i="5"/>
  <c r="V1688" i="5" s="1"/>
  <c r="C1689" i="5"/>
  <c r="V1689" i="5" s="1"/>
  <c r="C1690" i="5"/>
  <c r="C1691" i="5"/>
  <c r="V1691" i="5" s="1"/>
  <c r="C1692" i="5"/>
  <c r="V1692" i="5" s="1"/>
  <c r="R1692" i="5" s="1"/>
  <c r="C1693" i="5"/>
  <c r="V1693" i="5" s="1"/>
  <c r="C1694" i="5"/>
  <c r="V1694" i="5" s="1"/>
  <c r="C1695" i="5"/>
  <c r="V1695" i="5" s="1"/>
  <c r="C1696" i="5"/>
  <c r="V1696" i="5" s="1"/>
  <c r="C1697" i="5"/>
  <c r="V1697" i="5" s="1"/>
  <c r="C1698" i="5"/>
  <c r="V1698" i="5" s="1"/>
  <c r="C1699" i="5"/>
  <c r="V1699" i="5" s="1"/>
  <c r="C1700" i="5"/>
  <c r="V1700" i="5" s="1"/>
  <c r="C1701" i="5"/>
  <c r="V1701" i="5" s="1"/>
  <c r="C1702" i="5"/>
  <c r="C1703" i="5"/>
  <c r="V1703" i="5" s="1"/>
  <c r="C1704" i="5"/>
  <c r="C1705" i="5"/>
  <c r="V1705" i="5" s="1"/>
  <c r="R1705" i="5" s="1"/>
  <c r="C1706" i="5"/>
  <c r="V1706" i="5" s="1"/>
  <c r="C1707" i="5"/>
  <c r="C1708" i="5"/>
  <c r="V1708" i="5" s="1"/>
  <c r="C1709" i="5"/>
  <c r="V1709" i="5" s="1"/>
  <c r="C1710" i="5"/>
  <c r="C1711" i="5"/>
  <c r="V1711" i="5" s="1"/>
  <c r="C1712" i="5"/>
  <c r="V1712" i="5" s="1"/>
  <c r="C1713" i="5"/>
  <c r="C1714" i="5"/>
  <c r="V1714" i="5" s="1"/>
  <c r="C1715" i="5"/>
  <c r="V1715" i="5" s="1"/>
  <c r="C1716" i="5"/>
  <c r="V1716" i="5" s="1"/>
  <c r="C1717" i="5"/>
  <c r="V1717" i="5" s="1"/>
  <c r="C1718" i="5"/>
  <c r="C1719" i="5"/>
  <c r="V1719" i="5" s="1"/>
  <c r="C1720" i="5"/>
  <c r="V1720" i="5" s="1"/>
  <c r="C1721" i="5"/>
  <c r="C1722" i="5"/>
  <c r="V1722" i="5" s="1"/>
  <c r="C1723" i="5"/>
  <c r="V1723" i="5" s="1"/>
  <c r="C1724" i="5"/>
  <c r="V1724" i="5" s="1"/>
  <c r="C1725" i="5"/>
  <c r="C1726" i="5"/>
  <c r="V1726" i="5" s="1"/>
  <c r="C1727" i="5"/>
  <c r="V1727" i="5" s="1"/>
  <c r="C1728" i="5"/>
  <c r="V1728" i="5" s="1"/>
  <c r="C1729" i="5"/>
  <c r="V1729" i="5" s="1"/>
  <c r="C1730" i="5"/>
  <c r="V1730" i="5" s="1"/>
  <c r="C1731" i="5"/>
  <c r="V1731" i="5" s="1"/>
  <c r="C1732" i="5"/>
  <c r="V1732" i="5" s="1"/>
  <c r="C1733" i="5"/>
  <c r="C1734" i="5"/>
  <c r="V1734" i="5" s="1"/>
  <c r="C1735" i="5"/>
  <c r="V1735" i="5" s="1"/>
  <c r="C1736" i="5"/>
  <c r="V1736" i="5" s="1"/>
  <c r="C1737" i="5"/>
  <c r="V1737" i="5" s="1"/>
  <c r="C1738" i="5"/>
  <c r="V1738" i="5" s="1"/>
  <c r="C1739" i="5"/>
  <c r="V1739" i="5" s="1"/>
  <c r="C1740" i="5"/>
  <c r="C1741" i="5"/>
  <c r="V1741" i="5" s="1"/>
  <c r="C1742" i="5"/>
  <c r="V1742" i="5" s="1"/>
  <c r="C1743" i="5"/>
  <c r="V1743" i="5" s="1"/>
  <c r="C1744" i="5"/>
  <c r="V1744" i="5" s="1"/>
  <c r="C1745" i="5"/>
  <c r="V1745" i="5" s="1"/>
  <c r="F1745" i="5" s="1"/>
  <c r="C1746" i="5"/>
  <c r="V1746" i="5" s="1"/>
  <c r="C1747" i="5"/>
  <c r="V1747" i="5" s="1"/>
  <c r="C1748" i="5"/>
  <c r="V1748" i="5" s="1"/>
  <c r="C1749" i="5"/>
  <c r="V1749" i="5" s="1"/>
  <c r="C1750" i="5"/>
  <c r="V1750" i="5" s="1"/>
  <c r="C1751" i="5"/>
  <c r="V1751" i="5" s="1"/>
  <c r="C1752" i="5"/>
  <c r="C1753" i="5"/>
  <c r="V1753" i="5" s="1"/>
  <c r="C1754" i="5"/>
  <c r="V1754" i="5" s="1"/>
  <c r="C1755" i="5"/>
  <c r="V1755" i="5" s="1"/>
  <c r="C1756" i="5"/>
  <c r="V1756" i="5" s="1"/>
  <c r="C1757" i="5"/>
  <c r="C1758" i="5"/>
  <c r="C1759" i="5"/>
  <c r="V1759" i="5" s="1"/>
  <c r="C1760" i="5"/>
  <c r="V1760" i="5" s="1"/>
  <c r="C1761" i="5"/>
  <c r="C1762" i="5"/>
  <c r="V1762" i="5" s="1"/>
  <c r="H1762" i="5" s="1"/>
  <c r="C1763" i="5"/>
  <c r="V1763" i="5" s="1"/>
  <c r="C1764" i="5"/>
  <c r="V1764" i="5" s="1"/>
  <c r="C1765" i="5"/>
  <c r="V1765" i="5" s="1"/>
  <c r="C1766" i="5"/>
  <c r="V1766" i="5" s="1"/>
  <c r="J1766" i="5" s="1"/>
  <c r="C1767" i="5"/>
  <c r="C1768" i="5"/>
  <c r="V1768" i="5" s="1"/>
  <c r="C1769" i="5"/>
  <c r="V1769" i="5" s="1"/>
  <c r="C1770" i="5"/>
  <c r="V1770" i="5" s="1"/>
  <c r="C1771" i="5"/>
  <c r="V1771" i="5" s="1"/>
  <c r="C1772" i="5"/>
  <c r="V1772" i="5" s="1"/>
  <c r="C1773" i="5"/>
  <c r="C1774" i="5"/>
  <c r="C1775" i="5"/>
  <c r="V1775" i="5" s="1"/>
  <c r="C1776" i="5"/>
  <c r="V1776" i="5" s="1"/>
  <c r="C1777" i="5"/>
  <c r="V1777" i="5" s="1"/>
  <c r="C1778" i="5"/>
  <c r="V1778" i="5" s="1"/>
  <c r="J1778" i="5" s="1"/>
  <c r="C1779" i="5"/>
  <c r="V1779" i="5" s="1"/>
  <c r="C1780" i="5"/>
  <c r="C1781" i="5"/>
  <c r="V1781" i="5" s="1"/>
  <c r="C1782" i="5"/>
  <c r="C1783" i="5"/>
  <c r="V1783" i="5" s="1"/>
  <c r="C1784" i="5"/>
  <c r="V1784" i="5" s="1"/>
  <c r="C1785" i="5"/>
  <c r="C1786" i="5"/>
  <c r="V1786" i="5" s="1"/>
  <c r="F1786" i="5" s="1"/>
  <c r="C1787" i="5"/>
  <c r="V1787" i="5" s="1"/>
  <c r="C1788" i="5"/>
  <c r="V1788" i="5" s="1"/>
  <c r="C1789" i="5"/>
  <c r="V1789" i="5" s="1"/>
  <c r="C1790" i="5"/>
  <c r="V1790" i="5" s="1"/>
  <c r="R1790" i="5" s="1"/>
  <c r="C1791" i="5"/>
  <c r="C1792" i="5"/>
  <c r="C1793" i="5"/>
  <c r="V1793" i="5" s="1"/>
  <c r="I1793" i="5" s="1"/>
  <c r="C1794" i="5"/>
  <c r="V1794" i="5" s="1"/>
  <c r="C1795" i="5"/>
  <c r="V1795" i="5" s="1"/>
  <c r="C1796" i="5"/>
  <c r="V1796" i="5" s="1"/>
  <c r="C1797" i="5"/>
  <c r="C1798" i="5"/>
  <c r="V1798" i="5" s="1"/>
  <c r="C1799" i="5"/>
  <c r="V1799" i="5" s="1"/>
  <c r="C1800" i="5"/>
  <c r="V1800" i="5" s="1"/>
  <c r="C1801" i="5"/>
  <c r="V1801" i="5" s="1"/>
  <c r="C1802" i="5"/>
  <c r="V1802" i="5" s="1"/>
  <c r="C1803" i="5"/>
  <c r="C1804" i="5"/>
  <c r="V1804" i="5" s="1"/>
  <c r="C1805" i="5"/>
  <c r="V1805" i="5" s="1"/>
  <c r="C1806" i="5"/>
  <c r="V1806" i="5" s="1"/>
  <c r="C1807" i="5"/>
  <c r="C1808" i="5"/>
  <c r="V1808" i="5" s="1"/>
  <c r="C1809" i="5"/>
  <c r="V1809" i="5" s="1"/>
  <c r="F1809" i="5" s="1"/>
  <c r="C1810" i="5"/>
  <c r="V1810" i="5" s="1"/>
  <c r="C1811" i="5"/>
  <c r="V1811" i="5" s="1"/>
  <c r="C1812" i="5"/>
  <c r="V1812" i="5" s="1"/>
  <c r="C1813" i="5"/>
  <c r="C1814" i="5"/>
  <c r="V1814" i="5" s="1"/>
  <c r="C1815" i="5"/>
  <c r="V1815" i="5" s="1"/>
  <c r="C1816" i="5"/>
  <c r="V1816" i="5" s="1"/>
  <c r="C1817" i="5"/>
  <c r="V1817" i="5" s="1"/>
  <c r="C1818" i="5"/>
  <c r="V1818" i="5" s="1"/>
  <c r="R1818" i="5" s="1"/>
  <c r="C1819" i="5"/>
  <c r="V1819" i="5" s="1"/>
  <c r="C1820" i="5"/>
  <c r="V1820" i="5" s="1"/>
  <c r="C1821" i="5"/>
  <c r="C1822" i="5"/>
  <c r="C1823" i="5"/>
  <c r="V1823" i="5" s="1"/>
  <c r="C1824" i="5"/>
  <c r="V1824" i="5" s="1"/>
  <c r="C1825" i="5"/>
  <c r="V1825" i="5" s="1"/>
  <c r="C1826" i="5"/>
  <c r="V1826" i="5" s="1"/>
  <c r="R1826" i="5" s="1"/>
  <c r="C1827" i="5"/>
  <c r="C1828" i="5"/>
  <c r="V1828" i="5" s="1"/>
  <c r="C1829" i="5"/>
  <c r="V1829" i="5" s="1"/>
  <c r="H1829" i="5" s="1"/>
  <c r="C1830" i="5"/>
  <c r="C1831" i="5"/>
  <c r="V1831" i="5" s="1"/>
  <c r="C1832" i="5"/>
  <c r="V1832" i="5" s="1"/>
  <c r="C1833" i="5"/>
  <c r="V1833" i="5" s="1"/>
  <c r="G1833" i="5" s="1"/>
  <c r="C1834" i="5"/>
  <c r="C1835" i="5"/>
  <c r="V1835" i="5" s="1"/>
  <c r="C1836" i="5"/>
  <c r="C1837" i="5"/>
  <c r="V1837" i="5" s="1"/>
  <c r="C1838" i="5"/>
  <c r="V1838" i="5" s="1"/>
  <c r="C1839" i="5"/>
  <c r="V1839" i="5" s="1"/>
  <c r="C1840" i="5"/>
  <c r="C1841" i="5"/>
  <c r="V1841" i="5" s="1"/>
  <c r="C1842" i="5"/>
  <c r="V1842" i="5" s="1"/>
  <c r="C1843" i="5"/>
  <c r="C1844" i="5"/>
  <c r="V1844" i="5" s="1"/>
  <c r="C1845" i="5"/>
  <c r="V1845" i="5" s="1"/>
  <c r="C1846" i="5"/>
  <c r="V1846" i="5" s="1"/>
  <c r="C1847" i="5"/>
  <c r="V1847" i="5" s="1"/>
  <c r="C1848" i="5"/>
  <c r="V1848" i="5" s="1"/>
  <c r="C1849" i="5"/>
  <c r="V1849" i="5" s="1"/>
  <c r="C1850" i="5"/>
  <c r="V1850" i="5" s="1"/>
  <c r="F1850" i="5" s="1"/>
  <c r="C1851" i="5"/>
  <c r="V1851" i="5" s="1"/>
  <c r="C1852" i="5"/>
  <c r="V1852" i="5" s="1"/>
  <c r="C1853" i="5"/>
  <c r="V1853" i="5" s="1"/>
  <c r="E1853" i="5" s="1"/>
  <c r="X1853" i="5" s="1"/>
  <c r="C1854" i="5"/>
  <c r="C1855" i="5"/>
  <c r="V1855" i="5" s="1"/>
  <c r="C1856" i="5"/>
  <c r="V1856" i="5" s="1"/>
  <c r="C1857" i="5"/>
  <c r="V1857" i="5" s="1"/>
  <c r="G1857" i="5" s="1"/>
  <c r="C1858" i="5"/>
  <c r="V1858" i="5" s="1"/>
  <c r="C1859" i="5"/>
  <c r="V1859" i="5" s="1"/>
  <c r="C1860" i="5"/>
  <c r="V1860" i="5" s="1"/>
  <c r="C1861" i="5"/>
  <c r="V1861" i="5" s="1"/>
  <c r="C1862" i="5"/>
  <c r="V1862" i="5" s="1"/>
  <c r="C1863" i="5"/>
  <c r="V1863" i="5" s="1"/>
  <c r="C1864" i="5"/>
  <c r="V1864" i="5" s="1"/>
  <c r="C1865" i="5"/>
  <c r="V1865" i="5" s="1"/>
  <c r="C1866" i="5"/>
  <c r="C1867" i="5"/>
  <c r="V1867" i="5" s="1"/>
  <c r="C1868" i="5"/>
  <c r="V1868" i="5" s="1"/>
  <c r="C1869" i="5"/>
  <c r="V1869" i="5" s="1"/>
  <c r="C1870" i="5"/>
  <c r="C1871" i="5"/>
  <c r="C1872" i="5"/>
  <c r="C1873" i="5"/>
  <c r="V1873" i="5" s="1"/>
  <c r="C1874" i="5"/>
  <c r="V1874" i="5" s="1"/>
  <c r="I1874" i="5" s="1"/>
  <c r="C1875" i="5"/>
  <c r="V1875" i="5" s="1"/>
  <c r="C1876" i="5"/>
  <c r="C1877" i="5"/>
  <c r="V1877" i="5" s="1"/>
  <c r="C1878" i="5"/>
  <c r="V1878" i="5" s="1"/>
  <c r="C1879" i="5"/>
  <c r="C1880" i="5"/>
  <c r="C1881" i="5"/>
  <c r="C1882" i="5"/>
  <c r="V1882" i="5" s="1"/>
  <c r="E1882" i="5" s="1"/>
  <c r="X1882" i="5" s="1"/>
  <c r="C1883" i="5"/>
  <c r="V1883" i="5" s="1"/>
  <c r="C1884" i="5"/>
  <c r="V1884" i="5" s="1"/>
  <c r="C1885" i="5"/>
  <c r="V1885" i="5" s="1"/>
  <c r="C1886" i="5"/>
  <c r="V1886" i="5" s="1"/>
  <c r="C1887" i="5"/>
  <c r="V1887" i="5" s="1"/>
  <c r="C1888" i="5"/>
  <c r="V1888" i="5" s="1"/>
  <c r="C1889" i="5"/>
  <c r="C1890" i="5"/>
  <c r="V1890" i="5" s="1"/>
  <c r="J1890" i="5" s="1"/>
  <c r="C1891" i="5"/>
  <c r="C1892" i="5"/>
  <c r="V1892" i="5" s="1"/>
  <c r="C1893" i="5"/>
  <c r="V1893" i="5" s="1"/>
  <c r="G1893" i="5" s="1"/>
  <c r="C1894" i="5"/>
  <c r="V1894" i="5" s="1"/>
  <c r="R1894" i="5" s="1"/>
  <c r="C1895" i="5"/>
  <c r="V1895" i="5" s="1"/>
  <c r="C1896" i="5"/>
  <c r="V1896" i="5" s="1"/>
  <c r="C1897" i="5"/>
  <c r="V1897" i="5" s="1"/>
  <c r="I1897" i="5" s="1"/>
  <c r="C1898" i="5"/>
  <c r="V1898" i="5" s="1"/>
  <c r="C1899" i="5"/>
  <c r="V1899" i="5" s="1"/>
  <c r="C1900" i="5"/>
  <c r="C1901" i="5"/>
  <c r="V1901" i="5" s="1"/>
  <c r="C1902" i="5"/>
  <c r="V1902" i="5" s="1"/>
  <c r="C1903" i="5"/>
  <c r="V1903" i="5" s="1"/>
  <c r="C1904" i="5"/>
  <c r="V1904" i="5" s="1"/>
  <c r="C1905" i="5"/>
  <c r="V1905" i="5" s="1"/>
  <c r="C1906" i="5"/>
  <c r="V1906" i="5" s="1"/>
  <c r="R1906" i="5" s="1"/>
  <c r="C1907" i="5"/>
  <c r="C1908" i="5"/>
  <c r="V1908" i="5" s="1"/>
  <c r="C1909" i="5"/>
  <c r="V1909" i="5" s="1"/>
  <c r="I1909" i="5" s="1"/>
  <c r="C1910" i="5"/>
  <c r="V1910" i="5" s="1"/>
  <c r="C1911" i="5"/>
  <c r="V1911" i="5" s="1"/>
  <c r="C1912" i="5"/>
  <c r="V1912" i="5" s="1"/>
  <c r="C1913" i="5"/>
  <c r="C1914" i="5"/>
  <c r="C1915" i="5"/>
  <c r="V1915" i="5" s="1"/>
  <c r="C1916" i="5"/>
  <c r="V1916" i="5" s="1"/>
  <c r="C1917" i="5"/>
  <c r="V1917" i="5" s="1"/>
  <c r="C1918" i="5"/>
  <c r="C1919" i="5"/>
  <c r="V1919" i="5" s="1"/>
  <c r="C1920" i="5"/>
  <c r="C1921" i="5"/>
  <c r="V1921" i="5" s="1"/>
  <c r="J1921" i="5" s="1"/>
  <c r="C1922" i="5"/>
  <c r="V1922" i="5" s="1"/>
  <c r="C1923" i="5"/>
  <c r="V1923" i="5" s="1"/>
  <c r="C1924" i="5"/>
  <c r="V1924" i="5" s="1"/>
  <c r="C1925" i="5"/>
  <c r="C1926" i="5"/>
  <c r="V1926" i="5" s="1"/>
  <c r="C1927" i="5"/>
  <c r="V1927" i="5" s="1"/>
  <c r="C1928" i="5"/>
  <c r="V1928" i="5" s="1"/>
  <c r="H1928" i="5" s="1"/>
  <c r="C1929" i="5"/>
  <c r="V1929" i="5" s="1"/>
  <c r="C1930" i="5"/>
  <c r="V1930" i="5" s="1"/>
  <c r="C1931" i="5"/>
  <c r="V1931" i="5" s="1"/>
  <c r="C1932" i="5"/>
  <c r="V1932" i="5" s="1"/>
  <c r="E1932" i="5" s="1"/>
  <c r="X1932" i="5" s="1"/>
  <c r="C1933" i="5"/>
  <c r="C1934" i="5"/>
  <c r="V1934" i="5" s="1"/>
  <c r="C1935" i="5"/>
  <c r="V1935" i="5" s="1"/>
  <c r="C1936" i="5"/>
  <c r="V1936" i="5" s="1"/>
  <c r="H1936" i="5" s="1"/>
  <c r="C1937" i="5"/>
  <c r="C1938" i="5"/>
  <c r="V1938" i="5" s="1"/>
  <c r="F1938" i="5" s="1"/>
  <c r="C1939" i="5"/>
  <c r="C1940" i="5"/>
  <c r="V1940" i="5" s="1"/>
  <c r="G1940" i="5" s="1"/>
  <c r="C1941" i="5"/>
  <c r="C1942" i="5"/>
  <c r="V1942" i="5" s="1"/>
  <c r="C1943" i="5"/>
  <c r="C1944" i="5"/>
  <c r="V1944" i="5" s="1"/>
  <c r="J1944" i="5" s="1"/>
  <c r="C1945" i="5"/>
  <c r="V1945" i="5" s="1"/>
  <c r="C1946" i="5"/>
  <c r="V1946" i="5" s="1"/>
  <c r="C1947" i="5"/>
  <c r="C1948" i="5"/>
  <c r="V1948" i="5" s="1"/>
  <c r="E1948" i="5" s="1"/>
  <c r="X1948" i="5" s="1"/>
  <c r="C1949" i="5"/>
  <c r="V1949" i="5" s="1"/>
  <c r="C1950" i="5"/>
  <c r="C1951" i="5"/>
  <c r="V1951" i="5" s="1"/>
  <c r="C1952" i="5"/>
  <c r="V1952" i="5" s="1"/>
  <c r="G1952" i="5" s="1"/>
  <c r="C1953" i="5"/>
  <c r="C1954" i="5"/>
  <c r="V1954" i="5" s="1"/>
  <c r="C1955" i="5"/>
  <c r="V1955" i="5" s="1"/>
  <c r="C1956" i="5"/>
  <c r="V1956" i="5" s="1"/>
  <c r="I1956" i="5" s="1"/>
  <c r="C1957" i="5"/>
  <c r="V1957" i="5" s="1"/>
  <c r="F1957" i="5" s="1"/>
  <c r="C1958" i="5"/>
  <c r="V1958" i="5" s="1"/>
  <c r="C1959" i="5"/>
  <c r="V1959" i="5" s="1"/>
  <c r="C1960" i="5"/>
  <c r="V1960" i="5" s="1"/>
  <c r="C1961" i="5"/>
  <c r="V1961" i="5" s="1"/>
  <c r="C1962" i="5"/>
  <c r="V1962" i="5" s="1"/>
  <c r="C1963" i="5"/>
  <c r="V1963" i="5" s="1"/>
  <c r="C1964" i="5"/>
  <c r="V1964" i="5" s="1"/>
  <c r="I1964" i="5" s="1"/>
  <c r="C1965" i="5"/>
  <c r="V1965" i="5" s="1"/>
  <c r="C1966" i="5"/>
  <c r="C1967" i="5"/>
  <c r="C1968" i="5"/>
  <c r="V1968" i="5" s="1"/>
  <c r="G1968" i="5" s="1"/>
  <c r="C1969" i="5"/>
  <c r="V1969" i="5" s="1"/>
  <c r="C1970" i="5"/>
  <c r="V1970" i="5" s="1"/>
  <c r="C1971" i="5"/>
  <c r="V1971" i="5" s="1"/>
  <c r="C1972" i="5"/>
  <c r="V1972" i="5" s="1"/>
  <c r="I1972" i="5" s="1"/>
  <c r="C1973" i="5"/>
  <c r="V1973" i="5" s="1"/>
  <c r="I1973" i="5" s="1"/>
  <c r="C1974" i="5"/>
  <c r="C1975" i="5"/>
  <c r="C1976" i="5"/>
  <c r="V1976" i="5" s="1"/>
  <c r="F1976" i="5" s="1"/>
  <c r="C1977" i="5"/>
  <c r="C1978" i="5"/>
  <c r="V1978" i="5" s="1"/>
  <c r="I1978" i="5" s="1"/>
  <c r="C1979" i="5"/>
  <c r="V1979" i="5" s="1"/>
  <c r="C1980" i="5"/>
  <c r="V1980" i="5" s="1"/>
  <c r="E1980" i="5" s="1"/>
  <c r="X1980" i="5" s="1"/>
  <c r="C1981" i="5"/>
  <c r="V1981" i="5" s="1"/>
  <c r="F1981" i="5" s="1"/>
  <c r="C1982" i="5"/>
  <c r="V1982" i="5" s="1"/>
  <c r="C1983" i="5"/>
  <c r="V1983" i="5" s="1"/>
  <c r="C1984" i="5"/>
  <c r="V1984" i="5" s="1"/>
  <c r="E1984" i="5" s="1"/>
  <c r="X1984" i="5" s="1"/>
  <c r="C1985" i="5"/>
  <c r="V1985" i="5" s="1"/>
  <c r="C1986" i="5"/>
  <c r="V1986" i="5" s="1"/>
  <c r="C1987" i="5"/>
  <c r="C1988" i="5"/>
  <c r="V1988" i="5" s="1"/>
  <c r="C1989" i="5"/>
  <c r="C1990" i="5"/>
  <c r="C1991" i="5"/>
  <c r="V1991" i="5" s="1"/>
  <c r="C1992" i="5"/>
  <c r="V1992" i="5" s="1"/>
  <c r="R1992" i="5" s="1"/>
  <c r="C1993" i="5"/>
  <c r="V1993" i="5" s="1"/>
  <c r="C1994" i="5"/>
  <c r="V1994" i="5" s="1"/>
  <c r="C1995" i="5"/>
  <c r="V1995" i="5" s="1"/>
  <c r="C1996" i="5"/>
  <c r="V1996" i="5" s="1"/>
  <c r="H1996" i="5" s="1"/>
  <c r="C1997" i="5"/>
  <c r="V1997" i="5" s="1"/>
  <c r="C1998" i="5"/>
  <c r="V1998" i="5" s="1"/>
  <c r="C1999" i="5"/>
  <c r="V1999" i="5" s="1"/>
  <c r="C2000" i="5"/>
  <c r="V2000" i="5" s="1"/>
  <c r="R2000" i="5" s="1"/>
  <c r="C2001" i="5"/>
  <c r="V2001" i="5" s="1"/>
  <c r="C2002" i="5"/>
  <c r="V2002" i="5" s="1"/>
  <c r="R2002" i="5" s="1"/>
  <c r="C2003" i="5"/>
  <c r="V2003" i="5" s="1"/>
  <c r="C2004" i="5"/>
  <c r="V2004" i="5" s="1"/>
  <c r="H2004" i="5" s="1"/>
  <c r="C2005" i="5"/>
  <c r="V2005" i="5" s="1"/>
  <c r="C2006" i="5"/>
  <c r="V2006" i="5" s="1"/>
  <c r="C2007" i="5"/>
  <c r="V2007" i="5" s="1"/>
  <c r="C2008" i="5"/>
  <c r="V2008" i="5" s="1"/>
  <c r="G2008" i="5" s="1"/>
  <c r="C2009" i="5"/>
  <c r="V2009" i="5" s="1"/>
  <c r="C2010" i="5"/>
  <c r="C2011" i="5"/>
  <c r="C2012" i="5"/>
  <c r="V2012" i="5" s="1"/>
  <c r="G2012" i="5" s="1"/>
  <c r="C2013" i="5"/>
  <c r="V2013" i="5" s="1"/>
  <c r="C2014" i="5"/>
  <c r="V2014" i="5" s="1"/>
  <c r="C2015" i="5"/>
  <c r="V2015" i="5" s="1"/>
  <c r="C2016" i="5"/>
  <c r="V2016" i="5" s="1"/>
  <c r="G2016" i="5" s="1"/>
  <c r="C2017" i="5"/>
  <c r="C2018" i="5"/>
  <c r="C2019" i="5"/>
  <c r="V2019" i="5" s="1"/>
  <c r="C2020" i="5"/>
  <c r="V2020" i="5" s="1"/>
  <c r="C2021" i="5"/>
  <c r="V2021" i="5" s="1"/>
  <c r="C2022" i="5"/>
  <c r="V2022" i="5" s="1"/>
  <c r="C2023" i="5"/>
  <c r="V2023" i="5" s="1"/>
  <c r="C2024" i="5"/>
  <c r="C2025" i="5"/>
  <c r="V2025" i="5" s="1"/>
  <c r="F2025" i="5" s="1"/>
  <c r="C2026" i="5"/>
  <c r="C2027" i="5"/>
  <c r="V2027" i="5" s="1"/>
  <c r="C2028" i="5"/>
  <c r="V2028" i="5" s="1"/>
  <c r="E2028" i="5" s="1"/>
  <c r="X2028" i="5" s="1"/>
  <c r="C2029" i="5"/>
  <c r="V2029" i="5" s="1"/>
  <c r="C2030" i="5"/>
  <c r="C2031" i="5"/>
  <c r="V2031" i="5" s="1"/>
  <c r="C2032" i="5"/>
  <c r="V2032" i="5" s="1"/>
  <c r="G2032" i="5" s="1"/>
  <c r="C2033" i="5"/>
  <c r="V2033" i="5" s="1"/>
  <c r="C2034" i="5"/>
  <c r="V2034" i="5" s="1"/>
  <c r="C2035" i="5"/>
  <c r="V2035" i="5" s="1"/>
  <c r="C2036" i="5"/>
  <c r="V2036" i="5" s="1"/>
  <c r="G2036" i="5" s="1"/>
  <c r="C2037" i="5"/>
  <c r="V2037" i="5" s="1"/>
  <c r="G2037" i="5" s="1"/>
  <c r="C2038" i="5"/>
  <c r="V2038" i="5" s="1"/>
  <c r="C2039" i="5"/>
  <c r="V2039" i="5" s="1"/>
  <c r="C2040" i="5"/>
  <c r="V2040" i="5" s="1"/>
  <c r="G2040" i="5" s="1"/>
  <c r="C2041" i="5"/>
  <c r="C2042" i="5"/>
  <c r="V2042" i="5" s="1"/>
  <c r="R2042" i="5" s="1"/>
  <c r="C2043" i="5"/>
  <c r="V2043" i="5" s="1"/>
  <c r="C2044" i="5"/>
  <c r="V2044" i="5" s="1"/>
  <c r="I2044" i="5" s="1"/>
  <c r="C2045" i="5"/>
  <c r="V2045" i="5" s="1"/>
  <c r="I2045" i="5" s="1"/>
  <c r="C2046" i="5"/>
  <c r="C2047" i="5"/>
  <c r="V2047" i="5" s="1"/>
  <c r="C2048" i="5"/>
  <c r="V2048" i="5" s="1"/>
  <c r="I2048" i="5" s="1"/>
  <c r="C2049" i="5"/>
  <c r="V2049" i="5" s="1"/>
  <c r="C2050" i="5"/>
  <c r="V2050" i="5" s="1"/>
  <c r="C2051" i="5"/>
  <c r="V2051" i="5" s="1"/>
  <c r="C2052" i="5"/>
  <c r="V2052" i="5" s="1"/>
  <c r="C2053" i="5"/>
  <c r="C2054" i="5"/>
  <c r="V2054" i="5" s="1"/>
  <c r="C2055" i="5"/>
  <c r="C2056" i="5"/>
  <c r="V2056" i="5" s="1"/>
  <c r="C2057" i="5"/>
  <c r="C2058" i="5"/>
  <c r="V2058" i="5" s="1"/>
  <c r="C2059" i="5"/>
  <c r="C2060" i="5"/>
  <c r="V2060" i="5" s="1"/>
  <c r="F2060" i="5" s="1"/>
  <c r="C2061" i="5"/>
  <c r="V2061" i="5" s="1"/>
  <c r="C2062" i="5"/>
  <c r="V2062" i="5" s="1"/>
  <c r="C2063" i="5"/>
  <c r="V2063" i="5" s="1"/>
  <c r="C2064" i="5"/>
  <c r="V2064" i="5" s="1"/>
  <c r="H2064" i="5" s="1"/>
  <c r="C2065" i="5"/>
  <c r="V2065" i="5" s="1"/>
  <c r="C2066" i="5"/>
  <c r="V2066" i="5" s="1"/>
  <c r="E2066" i="5" s="1"/>
  <c r="X2066" i="5" s="1"/>
  <c r="C2067" i="5"/>
  <c r="V2067" i="5" s="1"/>
  <c r="C2068" i="5"/>
  <c r="V2068" i="5" s="1"/>
  <c r="H2068" i="5" s="1"/>
  <c r="C2069" i="5"/>
  <c r="V2069" i="5" s="1"/>
  <c r="C2070" i="5"/>
  <c r="V2070" i="5" s="1"/>
  <c r="C2071" i="5"/>
  <c r="V2071" i="5" s="1"/>
  <c r="C2072" i="5"/>
  <c r="V2072" i="5" s="1"/>
  <c r="E2072" i="5" s="1"/>
  <c r="X2072" i="5" s="1"/>
  <c r="C2073" i="5"/>
  <c r="V2073" i="5" s="1"/>
  <c r="C2074" i="5"/>
  <c r="V2074" i="5" s="1"/>
  <c r="C2075" i="5"/>
  <c r="V2075" i="5" s="1"/>
  <c r="C2076" i="5"/>
  <c r="V2076" i="5" s="1"/>
  <c r="F2076" i="5" s="1"/>
  <c r="C2077" i="5"/>
  <c r="V2077" i="5" s="1"/>
  <c r="C2078" i="5"/>
  <c r="C2079" i="5"/>
  <c r="V2079" i="5" s="1"/>
  <c r="C2080" i="5"/>
  <c r="V2080" i="5" s="1"/>
  <c r="R2080" i="5" s="1"/>
  <c r="C2081" i="5"/>
  <c r="C2082" i="5"/>
  <c r="V2082" i="5" s="1"/>
  <c r="F2082" i="5" s="1"/>
  <c r="C2083" i="5"/>
  <c r="V2083" i="5" s="1"/>
  <c r="C2084" i="5"/>
  <c r="V2084" i="5" s="1"/>
  <c r="C2085" i="5"/>
  <c r="V2085" i="5" s="1"/>
  <c r="C2086" i="5"/>
  <c r="C2087" i="5"/>
  <c r="V2087" i="5" s="1"/>
  <c r="C2088" i="5"/>
  <c r="V2088" i="5" s="1"/>
  <c r="C2089" i="5"/>
  <c r="V2089" i="5" s="1"/>
  <c r="C2090" i="5"/>
  <c r="V2090" i="5" s="1"/>
  <c r="C2091" i="5"/>
  <c r="V2091" i="5" s="1"/>
  <c r="C2092" i="5"/>
  <c r="V2092" i="5" s="1"/>
  <c r="F2092" i="5" s="1"/>
  <c r="C2093" i="5"/>
  <c r="C2094" i="5"/>
  <c r="C2095" i="5"/>
  <c r="V2095" i="5" s="1"/>
  <c r="C2096" i="5"/>
  <c r="V2096" i="5" s="1"/>
  <c r="R2096" i="5" s="1"/>
  <c r="C2097" i="5"/>
  <c r="V2097" i="5" s="1"/>
  <c r="C2098" i="5"/>
  <c r="C2099" i="5"/>
  <c r="V2099" i="5" s="1"/>
  <c r="C2100" i="5"/>
  <c r="V2100" i="5" s="1"/>
  <c r="C2101" i="5"/>
  <c r="V2101" i="5" s="1"/>
  <c r="G2101" i="5" s="1"/>
  <c r="C2102" i="5"/>
  <c r="V2102" i="5" s="1"/>
  <c r="C2103" i="5"/>
  <c r="C2104" i="5"/>
  <c r="V2104" i="5" s="1"/>
  <c r="J2104" i="5" s="1"/>
  <c r="C2105" i="5"/>
  <c r="V2105" i="5" s="1"/>
  <c r="C2106" i="5"/>
  <c r="C2107" i="5"/>
  <c r="C2108" i="5"/>
  <c r="V2108" i="5" s="1"/>
  <c r="E2108" i="5" s="1"/>
  <c r="X2108" i="5" s="1"/>
  <c r="C2109" i="5"/>
  <c r="C2110" i="5"/>
  <c r="V2110" i="5" s="1"/>
  <c r="C2111" i="5"/>
  <c r="C2112" i="5"/>
  <c r="V2112" i="5" s="1"/>
  <c r="G2112" i="5" s="1"/>
  <c r="C2113" i="5"/>
  <c r="V2113" i="5" s="1"/>
  <c r="C2114" i="5"/>
  <c r="C2115" i="5"/>
  <c r="C2116" i="5"/>
  <c r="V2116" i="5" s="1"/>
  <c r="C2117" i="5"/>
  <c r="V2117" i="5" s="1"/>
  <c r="C2118" i="5"/>
  <c r="V2118" i="5" s="1"/>
  <c r="J2118" i="5" s="1"/>
  <c r="C2119" i="5"/>
  <c r="V2119" i="5" s="1"/>
  <c r="C2120" i="5"/>
  <c r="V2120" i="5" s="1"/>
  <c r="C2121" i="5"/>
  <c r="C2122" i="5"/>
  <c r="V2122" i="5" s="1"/>
  <c r="C2123" i="5"/>
  <c r="V2123" i="5" s="1"/>
  <c r="C2124" i="5"/>
  <c r="V2124" i="5" s="1"/>
  <c r="J2124" i="5" s="1"/>
  <c r="C2125" i="5"/>
  <c r="V2125" i="5" s="1"/>
  <c r="C2126" i="5"/>
  <c r="C2127" i="5"/>
  <c r="C2128" i="5"/>
  <c r="V2128" i="5" s="1"/>
  <c r="C2129" i="5"/>
  <c r="V2129" i="5" s="1"/>
  <c r="J2129" i="5" s="1"/>
  <c r="C2130" i="5"/>
  <c r="V2130" i="5" s="1"/>
  <c r="C2131" i="5"/>
  <c r="C2132" i="5"/>
  <c r="V2132" i="5" s="1"/>
  <c r="J2132" i="5" s="1"/>
  <c r="C2133" i="5"/>
  <c r="C2134" i="5"/>
  <c r="V2134" i="5" s="1"/>
  <c r="C2135" i="5"/>
  <c r="C2136" i="5"/>
  <c r="V2136" i="5" s="1"/>
  <c r="J2136" i="5" s="1"/>
  <c r="C2137" i="5"/>
  <c r="C2138" i="5"/>
  <c r="V2138" i="5" s="1"/>
  <c r="C2139" i="5"/>
  <c r="V2139" i="5" s="1"/>
  <c r="C2140" i="5"/>
  <c r="V2140" i="5" s="1"/>
  <c r="I2140" i="5" s="1"/>
  <c r="C2141" i="5"/>
  <c r="V2141" i="5" s="1"/>
  <c r="C2142" i="5"/>
  <c r="C2143" i="5"/>
  <c r="V2143" i="5" s="1"/>
  <c r="C2144" i="5"/>
  <c r="V2144" i="5" s="1"/>
  <c r="E2144" i="5" s="1"/>
  <c r="X2144" i="5" s="1"/>
  <c r="C2145" i="5"/>
  <c r="V2145" i="5" s="1"/>
  <c r="C2146" i="5"/>
  <c r="C2147" i="5"/>
  <c r="C2148" i="5"/>
  <c r="V2148" i="5" s="1"/>
  <c r="H2148" i="5" s="1"/>
  <c r="C2149" i="5"/>
  <c r="V2149" i="5" s="1"/>
  <c r="I2149" i="5" s="1"/>
  <c r="C2150" i="5"/>
  <c r="V2150" i="5" s="1"/>
  <c r="C2151" i="5"/>
  <c r="V2151" i="5" s="1"/>
  <c r="C2152" i="5"/>
  <c r="V2152" i="5" s="1"/>
  <c r="C2153" i="5"/>
  <c r="V2153" i="5" s="1"/>
  <c r="C2154" i="5"/>
  <c r="V2154" i="5" s="1"/>
  <c r="R2154" i="5" s="1"/>
  <c r="C2155" i="5"/>
  <c r="V2155" i="5" s="1"/>
  <c r="C2156" i="5"/>
  <c r="V2156" i="5" s="1"/>
  <c r="C2157" i="5"/>
  <c r="C2158" i="5"/>
  <c r="V2158" i="5" s="1"/>
  <c r="C2159" i="5"/>
  <c r="C2160" i="5"/>
  <c r="V2160" i="5" s="1"/>
  <c r="I2160" i="5" s="1"/>
  <c r="C2161" i="5"/>
  <c r="V2161" i="5" s="1"/>
  <c r="C2162" i="5"/>
  <c r="V2162" i="5" s="1"/>
  <c r="R2162" i="5" s="1"/>
  <c r="C2163" i="5"/>
  <c r="V2163" i="5" s="1"/>
  <c r="C2164" i="5"/>
  <c r="V2164" i="5" s="1"/>
  <c r="C2165" i="5"/>
  <c r="V2165" i="5" s="1"/>
  <c r="C2166" i="5"/>
  <c r="V2166" i="5" s="1"/>
  <c r="C2167" i="5"/>
  <c r="C2168" i="5"/>
  <c r="V2168" i="5" s="1"/>
  <c r="H2168" i="5" s="1"/>
  <c r="C2169" i="5"/>
  <c r="V2169" i="5" s="1"/>
  <c r="C2170" i="5"/>
  <c r="V2170" i="5" s="1"/>
  <c r="C2171" i="5"/>
  <c r="C2172" i="5"/>
  <c r="V2172" i="5" s="1"/>
  <c r="C2173" i="5"/>
  <c r="V2173" i="5" s="1"/>
  <c r="C2174" i="5"/>
  <c r="C2175" i="5"/>
  <c r="V2175" i="5" s="1"/>
  <c r="C2176" i="5"/>
  <c r="V2176" i="5" s="1"/>
  <c r="J2176" i="5" s="1"/>
  <c r="C2177" i="5"/>
  <c r="V2177" i="5" s="1"/>
  <c r="C2178" i="5"/>
  <c r="V2178" i="5" s="1"/>
  <c r="C2179" i="5"/>
  <c r="V2179" i="5" s="1"/>
  <c r="C2180" i="5"/>
  <c r="V2180" i="5" s="1"/>
  <c r="C2181" i="5"/>
  <c r="C2182" i="5"/>
  <c r="V2182" i="5" s="1"/>
  <c r="H2182" i="5" s="1"/>
  <c r="C2183" i="5"/>
  <c r="V2183" i="5" s="1"/>
  <c r="C2184" i="5"/>
  <c r="V2184" i="5" s="1"/>
  <c r="G2184" i="5" s="1"/>
  <c r="C2185" i="5"/>
  <c r="V2185" i="5" s="1"/>
  <c r="C2186" i="5"/>
  <c r="V2186" i="5" s="1"/>
  <c r="H2186" i="5" s="1"/>
  <c r="C2187" i="5"/>
  <c r="C2188" i="5"/>
  <c r="C2189" i="5"/>
  <c r="C2190" i="5"/>
  <c r="V2190" i="5" s="1"/>
  <c r="C2191" i="5"/>
  <c r="V2191" i="5" s="1"/>
  <c r="C2192" i="5"/>
  <c r="V2192" i="5" s="1"/>
  <c r="J2192" i="5" s="1"/>
  <c r="C2193" i="5"/>
  <c r="V2193" i="5" s="1"/>
  <c r="I2193" i="5" s="1"/>
  <c r="C2194" i="5"/>
  <c r="V2194" i="5" s="1"/>
  <c r="C2195" i="5"/>
  <c r="V2195" i="5" s="1"/>
  <c r="C2196" i="5"/>
  <c r="V2196" i="5" s="1"/>
  <c r="H2196" i="5" s="1"/>
  <c r="C2197" i="5"/>
  <c r="V2197" i="5" s="1"/>
  <c r="C2198" i="5"/>
  <c r="V2198" i="5" s="1"/>
  <c r="C2199" i="5"/>
  <c r="V2199" i="5" s="1"/>
  <c r="C2200" i="5"/>
  <c r="V2200" i="5" s="1"/>
  <c r="G2200" i="5" s="1"/>
  <c r="C2201" i="5"/>
  <c r="V2201" i="5" s="1"/>
  <c r="C2202" i="5"/>
  <c r="V2202" i="5" s="1"/>
  <c r="C2203" i="5"/>
  <c r="V2203" i="5" s="1"/>
  <c r="C2204" i="5"/>
  <c r="V2204" i="5" s="1"/>
  <c r="C2205" i="5"/>
  <c r="C2206" i="5"/>
  <c r="C2207" i="5"/>
  <c r="V2207" i="5" s="1"/>
  <c r="C2208" i="5"/>
  <c r="V2208" i="5" s="1"/>
  <c r="C2209" i="5"/>
  <c r="V2209" i="5" s="1"/>
  <c r="C2210" i="5"/>
  <c r="C2211" i="5"/>
  <c r="C2212" i="5"/>
  <c r="V2212" i="5" s="1"/>
  <c r="C2213" i="5"/>
  <c r="V2213" i="5" s="1"/>
  <c r="C2214" i="5"/>
  <c r="V2214" i="5" s="1"/>
  <c r="H2214" i="5" s="1"/>
  <c r="C2215" i="5"/>
  <c r="V2215" i="5" s="1"/>
  <c r="C2216" i="5"/>
  <c r="V2216" i="5" s="1"/>
  <c r="G2216" i="5" s="1"/>
  <c r="C2217" i="5"/>
  <c r="V2217" i="5" s="1"/>
  <c r="C2218" i="5"/>
  <c r="V2218" i="5" s="1"/>
  <c r="F2218" i="5" s="1"/>
  <c r="C2219" i="5"/>
  <c r="C2220" i="5"/>
  <c r="V2220" i="5" s="1"/>
  <c r="C2221" i="5"/>
  <c r="C2222" i="5"/>
  <c r="V2222" i="5" s="1"/>
  <c r="C2223" i="5"/>
  <c r="C2224" i="5"/>
  <c r="V2224" i="5" s="1"/>
  <c r="J2224" i="5" s="1"/>
  <c r="C2225" i="5"/>
  <c r="V2225" i="5" s="1"/>
  <c r="C2226" i="5"/>
  <c r="V2226" i="5" s="1"/>
  <c r="C2227" i="5"/>
  <c r="V2227" i="5" s="1"/>
  <c r="C2228" i="5"/>
  <c r="V2228" i="5" s="1"/>
  <c r="C2229" i="5"/>
  <c r="V2229" i="5" s="1"/>
  <c r="J2229" i="5" s="1"/>
  <c r="C2230" i="5"/>
  <c r="V2230" i="5" s="1"/>
  <c r="H2230" i="5" s="1"/>
  <c r="C2231" i="5"/>
  <c r="V2231" i="5" s="1"/>
  <c r="C2232" i="5"/>
  <c r="V2232" i="5" s="1"/>
  <c r="H2232" i="5" s="1"/>
  <c r="C2233" i="5"/>
  <c r="V2233" i="5" s="1"/>
  <c r="C2234" i="5"/>
  <c r="C2235" i="5"/>
  <c r="C2236" i="5"/>
  <c r="V2236" i="5" s="1"/>
  <c r="R2236" i="5" s="1"/>
  <c r="C2237" i="5"/>
  <c r="V2237" i="5" s="1"/>
  <c r="C2238" i="5"/>
  <c r="C2239" i="5"/>
  <c r="V2239" i="5" s="1"/>
  <c r="C2240" i="5"/>
  <c r="V2240" i="5" s="1"/>
  <c r="J2240" i="5" s="1"/>
  <c r="C2241" i="5"/>
  <c r="V2241" i="5" s="1"/>
  <c r="C2242" i="5"/>
  <c r="C2243" i="5"/>
  <c r="V2243" i="5" s="1"/>
  <c r="C2244" i="5"/>
  <c r="V2244" i="5" s="1"/>
  <c r="J2244" i="5" s="1"/>
  <c r="C2245" i="5"/>
  <c r="V2245" i="5" s="1"/>
  <c r="C2246" i="5"/>
  <c r="V2246" i="5" s="1"/>
  <c r="C2247" i="5"/>
  <c r="V2247" i="5" s="1"/>
  <c r="C2248" i="5"/>
  <c r="C2249" i="5"/>
  <c r="V2249" i="5" s="1"/>
  <c r="C2250" i="5"/>
  <c r="V2250" i="5" s="1"/>
  <c r="F2250" i="5" s="1"/>
  <c r="C2251" i="5"/>
  <c r="V2251" i="5" s="1"/>
  <c r="C2252" i="5"/>
  <c r="V2252" i="5" s="1"/>
  <c r="C2253" i="5"/>
  <c r="V2253" i="5" s="1"/>
  <c r="C2254" i="5"/>
  <c r="V2254" i="5" s="1"/>
  <c r="E2254" i="5" s="1"/>
  <c r="X2254" i="5" s="1"/>
  <c r="C2255" i="5"/>
  <c r="V2255" i="5" s="1"/>
  <c r="C2256" i="5"/>
  <c r="V2256" i="5" s="1"/>
  <c r="E2256" i="5" s="1"/>
  <c r="X2256" i="5" s="1"/>
  <c r="C2257" i="5"/>
  <c r="V2257" i="5" s="1"/>
  <c r="C2258" i="5"/>
  <c r="V2258" i="5" s="1"/>
  <c r="C2259" i="5"/>
  <c r="V2259" i="5" s="1"/>
  <c r="C2260" i="5"/>
  <c r="V2260" i="5" s="1"/>
  <c r="E2260" i="5" s="1"/>
  <c r="X2260" i="5" s="1"/>
  <c r="C2261" i="5"/>
  <c r="C2262" i="5"/>
  <c r="C2263" i="5"/>
  <c r="V2263" i="5" s="1"/>
  <c r="C2264" i="5"/>
  <c r="C2265" i="5"/>
  <c r="V2265" i="5" s="1"/>
  <c r="C2266" i="5"/>
  <c r="V2266" i="5" s="1"/>
  <c r="C2267" i="5"/>
  <c r="V2267" i="5" s="1"/>
  <c r="C2268" i="5"/>
  <c r="V2268" i="5" s="1"/>
  <c r="C2269" i="5"/>
  <c r="C2270" i="5"/>
  <c r="V2270" i="5" s="1"/>
  <c r="I2270" i="5" s="1"/>
  <c r="C2271" i="5"/>
  <c r="C2272" i="5"/>
  <c r="V2272" i="5" s="1"/>
  <c r="F2272" i="5" s="1"/>
  <c r="C2273" i="5"/>
  <c r="V2273" i="5" s="1"/>
  <c r="C2274" i="5"/>
  <c r="V2274" i="5" s="1"/>
  <c r="F2274" i="5" s="1"/>
  <c r="C2275" i="5"/>
  <c r="C2276" i="5"/>
  <c r="V2276" i="5" s="1"/>
  <c r="C2277" i="5"/>
  <c r="V2277" i="5" s="1"/>
  <c r="F2277" i="5" s="1"/>
  <c r="C2278" i="5"/>
  <c r="V2278" i="5" s="1"/>
  <c r="E2278" i="5" s="1"/>
  <c r="X2278" i="5" s="1"/>
  <c r="C2279" i="5"/>
  <c r="V2279" i="5" s="1"/>
  <c r="C2280" i="5"/>
  <c r="V2280" i="5" s="1"/>
  <c r="R2280" i="5" s="1"/>
  <c r="C2281" i="5"/>
  <c r="C2282" i="5"/>
  <c r="C2283" i="5"/>
  <c r="V2283" i="5" s="1"/>
  <c r="C2284" i="5"/>
  <c r="V2284" i="5" s="1"/>
  <c r="R2284" i="5" s="1"/>
  <c r="C2285" i="5"/>
  <c r="V2285" i="5" s="1"/>
  <c r="C2286" i="5"/>
  <c r="C2287" i="5"/>
  <c r="V2287" i="5" s="1"/>
  <c r="C2288" i="5"/>
  <c r="V2288" i="5" s="1"/>
  <c r="J2288" i="5" s="1"/>
  <c r="C2289" i="5"/>
  <c r="V2289" i="5" s="1"/>
  <c r="C2290" i="5"/>
  <c r="V2290" i="5" s="1"/>
  <c r="H2290" i="5" s="1"/>
  <c r="C2291" i="5"/>
  <c r="V2291" i="5" s="1"/>
  <c r="C2292" i="5"/>
  <c r="V2292" i="5" s="1"/>
  <c r="F2292" i="5" s="1"/>
  <c r="C2293" i="5"/>
  <c r="V2293" i="5" s="1"/>
  <c r="C2294" i="5"/>
  <c r="V2294" i="5" s="1"/>
  <c r="R2294" i="5" s="1"/>
  <c r="C2295" i="5"/>
  <c r="V2295" i="5" s="1"/>
  <c r="C2296" i="5"/>
  <c r="V2296" i="5" s="1"/>
  <c r="E2296" i="5" s="1"/>
  <c r="X2296" i="5" s="1"/>
  <c r="C2297" i="5"/>
  <c r="C2298" i="5"/>
  <c r="V2298" i="5" s="1"/>
  <c r="C2299" i="5"/>
  <c r="V2299" i="5" s="1"/>
  <c r="C2300" i="5"/>
  <c r="V2300" i="5" s="1"/>
  <c r="F2300" i="5" s="1"/>
  <c r="C2301" i="5"/>
  <c r="V2301" i="5" s="1"/>
  <c r="C2302" i="5"/>
  <c r="V2302" i="5" s="1"/>
  <c r="C2303" i="5"/>
  <c r="V2303" i="5" s="1"/>
  <c r="C2304" i="5"/>
  <c r="V2304" i="5" s="1"/>
  <c r="C2305" i="5"/>
  <c r="V2305" i="5" s="1"/>
  <c r="H2305" i="5" s="1"/>
  <c r="C2306" i="5"/>
  <c r="V2306" i="5" s="1"/>
  <c r="C2307" i="5"/>
  <c r="V2307" i="5" s="1"/>
  <c r="C2308" i="5"/>
  <c r="V2308" i="5" s="1"/>
  <c r="I2308" i="5" s="1"/>
  <c r="C2309" i="5"/>
  <c r="V2309" i="5" s="1"/>
  <c r="C2310" i="5"/>
  <c r="V2310" i="5" s="1"/>
  <c r="H2310" i="5" s="1"/>
  <c r="C2311" i="5"/>
  <c r="V2311" i="5" s="1"/>
  <c r="C2312" i="5"/>
  <c r="V2312" i="5" s="1"/>
  <c r="J2312" i="5" s="1"/>
  <c r="C2313" i="5"/>
  <c r="C2314" i="5"/>
  <c r="V2314" i="5" s="1"/>
  <c r="C2315" i="5"/>
  <c r="V2315" i="5" s="1"/>
  <c r="C2316" i="5"/>
  <c r="V2316" i="5" s="1"/>
  <c r="I2316" i="5" s="1"/>
  <c r="C2317" i="5"/>
  <c r="V2317" i="5" s="1"/>
  <c r="C2318" i="5"/>
  <c r="V2318" i="5" s="1"/>
  <c r="C2319" i="5"/>
  <c r="C2320" i="5"/>
  <c r="V2320" i="5" s="1"/>
  <c r="G2320" i="5" s="1"/>
  <c r="C2321" i="5"/>
  <c r="V2321" i="5" s="1"/>
  <c r="C2322" i="5"/>
  <c r="V2322" i="5" s="1"/>
  <c r="C2323" i="5"/>
  <c r="C2324" i="5"/>
  <c r="V2324" i="5" s="1"/>
  <c r="F2324" i="5" s="1"/>
  <c r="C2325" i="5"/>
  <c r="C2326" i="5"/>
  <c r="V2326" i="5" s="1"/>
  <c r="C2327" i="5"/>
  <c r="V2327" i="5" s="1"/>
  <c r="C2328" i="5"/>
  <c r="V2328" i="5" s="1"/>
  <c r="G2328" i="5" s="1"/>
  <c r="C2329" i="5"/>
  <c r="V2329" i="5" s="1"/>
  <c r="C2330" i="5"/>
  <c r="V2330" i="5" s="1"/>
  <c r="F2330" i="5" s="1"/>
  <c r="C2331" i="5"/>
  <c r="C2332" i="5"/>
  <c r="V2332" i="5" s="1"/>
  <c r="F2332" i="5" s="1"/>
  <c r="C2333" i="5"/>
  <c r="C2334" i="5"/>
  <c r="V2334" i="5" s="1"/>
  <c r="E2334" i="5" s="1"/>
  <c r="X2334" i="5" s="1"/>
  <c r="C2335" i="5"/>
  <c r="C2336" i="5"/>
  <c r="V2336" i="5" s="1"/>
  <c r="G2336" i="5" s="1"/>
  <c r="C2337" i="5"/>
  <c r="V2337" i="5" s="1"/>
  <c r="C2338" i="5"/>
  <c r="V2338" i="5" s="1"/>
  <c r="C2339" i="5"/>
  <c r="C2340" i="5"/>
  <c r="V2340" i="5" s="1"/>
  <c r="I2340" i="5" s="1"/>
  <c r="C2341" i="5"/>
  <c r="V2341" i="5" s="1"/>
  <c r="C2342" i="5"/>
  <c r="V2342" i="5" s="1"/>
  <c r="I2342" i="5" s="1"/>
  <c r="C2343" i="5"/>
  <c r="V2343" i="5" s="1"/>
  <c r="C2344" i="5"/>
  <c r="V2344" i="5" s="1"/>
  <c r="G2344" i="5" s="1"/>
  <c r="C2345" i="5"/>
  <c r="V2345" i="5" s="1"/>
  <c r="G2345" i="5" s="1"/>
  <c r="C2346" i="5"/>
  <c r="V2346" i="5" s="1"/>
  <c r="C2347" i="5"/>
  <c r="C2348" i="5"/>
  <c r="V2348" i="5" s="1"/>
  <c r="H2348" i="5" s="1"/>
  <c r="C2349" i="5"/>
  <c r="V2349" i="5" s="1"/>
  <c r="C2350" i="5"/>
  <c r="V2350" i="5" s="1"/>
  <c r="H2350" i="5" s="1"/>
  <c r="C2351" i="5"/>
  <c r="V2351" i="5" s="1"/>
  <c r="C2352" i="5"/>
  <c r="V2352" i="5" s="1"/>
  <c r="E2352" i="5" s="1"/>
  <c r="X2352" i="5" s="1"/>
  <c r="C2353" i="5"/>
  <c r="V2353" i="5" s="1"/>
  <c r="C2354" i="5"/>
  <c r="V2354" i="5" s="1"/>
  <c r="C2355" i="5"/>
  <c r="C2356" i="5"/>
  <c r="V2356" i="5" s="1"/>
  <c r="J2356" i="5" s="1"/>
  <c r="C2357" i="5"/>
  <c r="V2357" i="5" s="1"/>
  <c r="R2357" i="5" s="1"/>
  <c r="C2358" i="5"/>
  <c r="V2358" i="5" s="1"/>
  <c r="C2359" i="5"/>
  <c r="V2359" i="5" s="1"/>
  <c r="C2360" i="5"/>
  <c r="V2360" i="5" s="1"/>
  <c r="C2361" i="5"/>
  <c r="V2361" i="5" s="1"/>
  <c r="C2362" i="5"/>
  <c r="V2362" i="5" s="1"/>
  <c r="R2362" i="5" s="1"/>
  <c r="C2363" i="5"/>
  <c r="V2363" i="5" s="1"/>
  <c r="C2364" i="5"/>
  <c r="V2364" i="5" s="1"/>
  <c r="C2365" i="5"/>
  <c r="V2365" i="5" s="1"/>
  <c r="C2366" i="5"/>
  <c r="C2367" i="5"/>
  <c r="V2367" i="5" s="1"/>
  <c r="C2368" i="5"/>
  <c r="V2368" i="5" s="1"/>
  <c r="J2368" i="5" s="1"/>
  <c r="C2369" i="5"/>
  <c r="V2369" i="5" s="1"/>
  <c r="C2370" i="5"/>
  <c r="V2370" i="5" s="1"/>
  <c r="R2370" i="5" s="1"/>
  <c r="C2371" i="5"/>
  <c r="V2371" i="5" s="1"/>
  <c r="C2372" i="5"/>
  <c r="V2372" i="5" s="1"/>
  <c r="I2372" i="5" s="1"/>
  <c r="C2373" i="5"/>
  <c r="C2374" i="5"/>
  <c r="V2374" i="5" s="1"/>
  <c r="J2374" i="5" s="1"/>
  <c r="C2375" i="5"/>
  <c r="V2375" i="5" s="1"/>
  <c r="C2376" i="5"/>
  <c r="V2376" i="5" s="1"/>
  <c r="C2377" i="5"/>
  <c r="V2377" i="5" s="1"/>
  <c r="C2378" i="5"/>
  <c r="V2378" i="5" s="1"/>
  <c r="C2379" i="5"/>
  <c r="V2379" i="5" s="1"/>
  <c r="C2380" i="5"/>
  <c r="V2380" i="5" s="1"/>
  <c r="C2381" i="5"/>
  <c r="V2381" i="5" s="1"/>
  <c r="C2382" i="5"/>
  <c r="V2382" i="5" s="1"/>
  <c r="C2383" i="5"/>
  <c r="C2384" i="5"/>
  <c r="V2384" i="5" s="1"/>
  <c r="E2384" i="5" s="1"/>
  <c r="X2384" i="5" s="1"/>
  <c r="C2385" i="5"/>
  <c r="V2385" i="5" s="1"/>
  <c r="I2385" i="5" s="1"/>
  <c r="C2386" i="5"/>
  <c r="V2386" i="5" s="1"/>
  <c r="C2387" i="5"/>
  <c r="V2387" i="5" s="1"/>
  <c r="C2388" i="5"/>
  <c r="V2388" i="5" s="1"/>
  <c r="E2388" i="5" s="1"/>
  <c r="X2388" i="5" s="1"/>
  <c r="C2389" i="5"/>
  <c r="V2389" i="5" s="1"/>
  <c r="C2390" i="5"/>
  <c r="V2390" i="5" s="1"/>
  <c r="I2390" i="5" s="1"/>
  <c r="C2391" i="5"/>
  <c r="C2392" i="5"/>
  <c r="V2392" i="5" s="1"/>
  <c r="C2393" i="5"/>
  <c r="V2393" i="5" s="1"/>
  <c r="C2394" i="5"/>
  <c r="C2395" i="5"/>
  <c r="V2395" i="5" s="1"/>
  <c r="C2396" i="5"/>
  <c r="C2397" i="5"/>
  <c r="C2398" i="5"/>
  <c r="V2398" i="5" s="1"/>
  <c r="C2399" i="5"/>
  <c r="V2399" i="5" s="1"/>
  <c r="C2400" i="5"/>
  <c r="V2400" i="5" s="1"/>
  <c r="C2401" i="5"/>
  <c r="V2401" i="5" s="1"/>
  <c r="C2402" i="5"/>
  <c r="V2402" i="5" s="1"/>
  <c r="J2402" i="5" s="1"/>
  <c r="C2403" i="5"/>
  <c r="V2403" i="5" s="1"/>
  <c r="C2404" i="5"/>
  <c r="V2404" i="5" s="1"/>
  <c r="C2405" i="5"/>
  <c r="C2406" i="5"/>
  <c r="V2406" i="5" s="1"/>
  <c r="C2407" i="5"/>
  <c r="B15" i="6"/>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AB2408" i="5"/>
  <c r="B16" i="6"/>
  <c r="D11" i="4"/>
  <c r="B4" i="6"/>
  <c r="G4" i="6" s="1"/>
  <c r="H4" i="6" s="1"/>
  <c r="B5" i="6"/>
  <c r="G5" i="6" s="1"/>
  <c r="H5" i="6" s="1"/>
  <c r="B18" i="6"/>
  <c r="F23" i="6" s="1"/>
  <c r="B51" i="6"/>
  <c r="G51" i="6" s="1"/>
  <c r="B52" i="6"/>
  <c r="G52" i="6" s="1"/>
  <c r="B6" i="6"/>
  <c r="G6" i="6" s="1"/>
  <c r="B9" i="6"/>
  <c r="G9" i="6" s="1"/>
  <c r="H9" i="6" s="1"/>
  <c r="B8" i="6"/>
  <c r="G8" i="6" s="1"/>
  <c r="H8" i="6" s="1"/>
  <c r="B7" i="6"/>
  <c r="G7" i="6" s="1"/>
  <c r="H7" i="6" s="1"/>
  <c r="B13" i="6"/>
  <c r="G13" i="6" s="1"/>
  <c r="H13" i="6" s="1"/>
  <c r="B12" i="6"/>
  <c r="G12" i="6" s="1"/>
  <c r="H12" i="6" s="1"/>
  <c r="G61" i="6"/>
  <c r="B61" i="6" s="1"/>
  <c r="B11" i="6"/>
  <c r="G11" i="6" s="1"/>
  <c r="H11" i="6" s="1"/>
  <c r="B10" i="6"/>
  <c r="G10" i="6" s="1"/>
  <c r="H10" i="6" s="1"/>
  <c r="A5" i="4"/>
  <c r="B60" i="6"/>
  <c r="G60" i="6" s="1"/>
  <c r="B59" i="6"/>
  <c r="G59" i="6" s="1"/>
  <c r="B58" i="6"/>
  <c r="G58" i="6" s="1"/>
  <c r="B56" i="6"/>
  <c r="G56" i="6" s="1"/>
  <c r="B55" i="6"/>
  <c r="G55" i="6" s="1"/>
  <c r="B54" i="6"/>
  <c r="G54" i="6" s="1"/>
  <c r="B53" i="6"/>
  <c r="G53" i="6" s="1"/>
  <c r="B50" i="6"/>
  <c r="G50" i="6" s="1"/>
  <c r="H14" i="6"/>
  <c r="H61" i="4"/>
  <c r="B86" i="4"/>
  <c r="X934" i="5" l="1"/>
  <c r="X1092" i="5"/>
  <c r="X950" i="5"/>
  <c r="X1064" i="5"/>
  <c r="X1259" i="5"/>
  <c r="X1086" i="5"/>
  <c r="X1044" i="5"/>
  <c r="X1206" i="5"/>
  <c r="X1030" i="5"/>
  <c r="X885" i="5"/>
  <c r="X1246" i="5"/>
  <c r="X1205" i="5"/>
  <c r="X1196" i="5"/>
  <c r="X1186" i="5"/>
  <c r="X1122" i="5"/>
  <c r="X1060" i="5"/>
  <c r="X1139" i="5"/>
  <c r="X978" i="5"/>
  <c r="X928" i="5"/>
  <c r="X1143" i="5"/>
  <c r="X1255" i="5"/>
  <c r="X1215" i="5"/>
  <c r="R996" i="5"/>
  <c r="X967" i="5"/>
  <c r="X927" i="5"/>
  <c r="R1206" i="5"/>
  <c r="X1069" i="5"/>
  <c r="X1007" i="5"/>
  <c r="X906" i="5"/>
  <c r="X1253" i="5"/>
  <c r="X1243" i="5"/>
  <c r="X1201" i="5"/>
  <c r="X1191" i="5"/>
  <c r="X1160" i="5"/>
  <c r="X1119" i="5"/>
  <c r="X1108" i="5"/>
  <c r="X1099" i="5"/>
  <c r="X1091" i="5"/>
  <c r="X1067" i="5"/>
  <c r="X1037" i="5"/>
  <c r="X1015" i="5"/>
  <c r="X1006" i="5"/>
  <c r="X935" i="5"/>
  <c r="X1247" i="5"/>
  <c r="R1175" i="5"/>
  <c r="X1175" i="5"/>
  <c r="X1073" i="5"/>
  <c r="X1021" i="5"/>
  <c r="X990" i="5"/>
  <c r="R1146" i="5"/>
  <c r="R1127" i="5"/>
  <c r="X1026" i="5"/>
  <c r="X984" i="5"/>
  <c r="X963" i="5"/>
  <c r="X1229" i="5"/>
  <c r="X1189" i="5"/>
  <c r="X1145" i="5"/>
  <c r="X1097" i="5"/>
  <c r="R1054" i="5"/>
  <c r="X1054" i="5"/>
  <c r="X1025" i="5"/>
  <c r="X899" i="5"/>
  <c r="X837" i="5"/>
  <c r="X1270" i="5"/>
  <c r="X1164" i="5"/>
  <c r="X1104" i="5"/>
  <c r="X1263" i="5"/>
  <c r="X1242" i="5"/>
  <c r="X1222" i="5"/>
  <c r="X1200" i="5"/>
  <c r="X1159" i="5"/>
  <c r="X1098" i="5"/>
  <c r="X1077" i="5"/>
  <c r="X1056" i="5"/>
  <c r="X975" i="5"/>
  <c r="X949" i="5"/>
  <c r="X922" i="5"/>
  <c r="X879" i="5"/>
  <c r="X1248" i="5"/>
  <c r="X1238" i="5"/>
  <c r="X1220" i="5"/>
  <c r="X1208" i="5"/>
  <c r="X1198" i="5"/>
  <c r="X1176" i="5"/>
  <c r="X1155" i="5"/>
  <c r="X1125" i="5"/>
  <c r="X1075" i="5"/>
  <c r="X1053" i="5"/>
  <c r="X1001" i="5"/>
  <c r="R991" i="5"/>
  <c r="X991" i="5"/>
  <c r="X917" i="5"/>
  <c r="X914" i="5"/>
  <c r="X849" i="5"/>
  <c r="X832" i="5"/>
  <c r="X819" i="5"/>
  <c r="X1113" i="5"/>
  <c r="X1052" i="5"/>
  <c r="X822" i="5"/>
  <c r="X1174" i="5"/>
  <c r="X1153" i="5"/>
  <c r="X1112" i="5"/>
  <c r="X1010" i="5"/>
  <c r="X1267" i="5"/>
  <c r="R1256" i="5"/>
  <c r="X1233" i="5"/>
  <c r="X1130" i="5"/>
  <c r="R1082" i="5"/>
  <c r="X1070" i="5"/>
  <c r="X968" i="5"/>
  <c r="X912" i="5"/>
  <c r="X884" i="5"/>
  <c r="B23" i="6"/>
  <c r="B48" i="6" s="1"/>
  <c r="J16" i="6"/>
  <c r="I16" i="6"/>
  <c r="V2024" i="5"/>
  <c r="G2024" i="5" s="1"/>
  <c r="AB2396" i="5"/>
  <c r="AB2392" i="5"/>
  <c r="AB2380" i="5"/>
  <c r="AB2376" i="5"/>
  <c r="AB2372" i="5"/>
  <c r="AB2368" i="5"/>
  <c r="AB2364" i="5"/>
  <c r="AB2360" i="5"/>
  <c r="AB2356" i="5"/>
  <c r="AB2352" i="5"/>
  <c r="AB2348" i="5"/>
  <c r="AB2344" i="5"/>
  <c r="AB2340" i="5"/>
  <c r="AB2336" i="5"/>
  <c r="AB2332" i="5"/>
  <c r="AB2328" i="5"/>
  <c r="AB2324" i="5"/>
  <c r="AB2320" i="5"/>
  <c r="AB2316" i="5"/>
  <c r="AB2312" i="5"/>
  <c r="AB2308" i="5"/>
  <c r="AB2304" i="5"/>
  <c r="AB2300" i="5"/>
  <c r="AB2296" i="5"/>
  <c r="AB2292" i="5"/>
  <c r="AB2288" i="5"/>
  <c r="AB2284" i="5"/>
  <c r="AB2280" i="5"/>
  <c r="AB2276" i="5"/>
  <c r="AB2268" i="5"/>
  <c r="AB2264" i="5"/>
  <c r="AB2252" i="5"/>
  <c r="AB2248" i="5"/>
  <c r="AB2244" i="5"/>
  <c r="AB2240" i="5"/>
  <c r="AB2236" i="5"/>
  <c r="AB2232" i="5"/>
  <c r="AB2228" i="5"/>
  <c r="AB2224" i="5"/>
  <c r="AB2220" i="5"/>
  <c r="AB2216" i="5"/>
  <c r="AB2212" i="5"/>
  <c r="AB2208" i="5"/>
  <c r="AB2204" i="5"/>
  <c r="AB2200" i="5"/>
  <c r="AB2196" i="5"/>
  <c r="AB2192" i="5"/>
  <c r="AB2188" i="5"/>
  <c r="AB2184" i="5"/>
  <c r="AB2180" i="5"/>
  <c r="AB2176" i="5"/>
  <c r="AB2172" i="5"/>
  <c r="AB2168" i="5"/>
  <c r="AB2164" i="5"/>
  <c r="AB2160" i="5"/>
  <c r="AB2156" i="5"/>
  <c r="AB2152" i="5"/>
  <c r="AB2148" i="5"/>
  <c r="AB2144" i="5"/>
  <c r="AB2140" i="5"/>
  <c r="AB2136" i="5"/>
  <c r="AB2132" i="5"/>
  <c r="AB2128" i="5"/>
  <c r="AB2124" i="5"/>
  <c r="AB2112" i="5"/>
  <c r="AB2108" i="5"/>
  <c r="AB2104" i="5"/>
  <c r="AB2100" i="5"/>
  <c r="AB2096" i="5"/>
  <c r="AB2092" i="5"/>
  <c r="AB2088" i="5"/>
  <c r="AB2084" i="5"/>
  <c r="AB2080" i="5"/>
  <c r="AB2076" i="5"/>
  <c r="AB2072" i="5"/>
  <c r="AB2068" i="5"/>
  <c r="AB2064" i="5"/>
  <c r="AB2060" i="5"/>
  <c r="AB2052" i="5"/>
  <c r="AB2048" i="5"/>
  <c r="AB2044" i="5"/>
  <c r="AB2040" i="5"/>
  <c r="AB2036" i="5"/>
  <c r="AB2032" i="5"/>
  <c r="AB2028" i="5"/>
  <c r="AB2024" i="5"/>
  <c r="AB2020" i="5"/>
  <c r="AB2016" i="5"/>
  <c r="AB2008" i="5"/>
  <c r="AB2000" i="5"/>
  <c r="AB1992" i="5"/>
  <c r="AB1980" i="5"/>
  <c r="AB1972" i="5"/>
  <c r="AB1948" i="5"/>
  <c r="AB1928" i="5"/>
  <c r="AB1900" i="5"/>
  <c r="AB1884" i="5"/>
  <c r="AB1860" i="5"/>
  <c r="AB1852" i="5"/>
  <c r="AB1836" i="5"/>
  <c r="AB1820" i="5"/>
  <c r="AB1804" i="5"/>
  <c r="AB1796" i="5"/>
  <c r="AB1772" i="5"/>
  <c r="AB1748" i="5"/>
  <c r="AB1740" i="5"/>
  <c r="AB1692" i="5"/>
  <c r="AB1676" i="5"/>
  <c r="AB1644" i="5"/>
  <c r="AB1636" i="5"/>
  <c r="AB1628" i="5"/>
  <c r="AB1604" i="5"/>
  <c r="AB1572" i="5"/>
  <c r="AB1556" i="5"/>
  <c r="AB1540" i="5"/>
  <c r="AB1520" i="5"/>
  <c r="AB1516" i="5"/>
  <c r="AB1492" i="5"/>
  <c r="AB1468" i="5"/>
  <c r="AB1452" i="5"/>
  <c r="AB1412" i="5"/>
  <c r="AB1388" i="5"/>
  <c r="AB1372" i="5"/>
  <c r="AB1364" i="5"/>
  <c r="AB1356" i="5"/>
  <c r="AB1316" i="5"/>
  <c r="AB1284" i="5"/>
  <c r="AB1261" i="5"/>
  <c r="AB1259" i="5"/>
  <c r="AB1209" i="5"/>
  <c r="AB1173" i="5"/>
  <c r="AB1054" i="5"/>
  <c r="AB1017" i="5"/>
  <c r="AB971" i="5"/>
  <c r="AB2012" i="5"/>
  <c r="AB2004" i="5"/>
  <c r="AB1996" i="5"/>
  <c r="AB1988" i="5"/>
  <c r="AB1984" i="5"/>
  <c r="AB1976" i="5"/>
  <c r="AB1968" i="5"/>
  <c r="AB1964" i="5"/>
  <c r="AB1956" i="5"/>
  <c r="AB1952" i="5"/>
  <c r="AB1944" i="5"/>
  <c r="AB1940" i="5"/>
  <c r="AB1936" i="5"/>
  <c r="AB1932" i="5"/>
  <c r="AB1924" i="5"/>
  <c r="AB1916" i="5"/>
  <c r="AB1908" i="5"/>
  <c r="AB1892" i="5"/>
  <c r="AB1876" i="5"/>
  <c r="AB1868" i="5"/>
  <c r="AB1844" i="5"/>
  <c r="AB1828" i="5"/>
  <c r="AB1812" i="5"/>
  <c r="AB1788" i="5"/>
  <c r="AB1780" i="5"/>
  <c r="AB1764" i="5"/>
  <c r="AB1756" i="5"/>
  <c r="AB1732" i="5"/>
  <c r="AB1724" i="5"/>
  <c r="AB1708" i="5"/>
  <c r="AB1700" i="5"/>
  <c r="AB1696" i="5"/>
  <c r="AB1672" i="5"/>
  <c r="AB1668" i="5"/>
  <c r="AB1652" i="5"/>
  <c r="AB1620" i="5"/>
  <c r="AB1612" i="5"/>
  <c r="AB1588" i="5"/>
  <c r="AB1580" i="5"/>
  <c r="AB1568" i="5"/>
  <c r="AB1564" i="5"/>
  <c r="AB1548" i="5"/>
  <c r="AB1544" i="5"/>
  <c r="AB1532" i="5"/>
  <c r="AB1524" i="5"/>
  <c r="AB1508" i="5"/>
  <c r="AB1500" i="5"/>
  <c r="AB1484" i="5"/>
  <c r="AB1476" i="5"/>
  <c r="AB1460" i="5"/>
  <c r="AB1444" i="5"/>
  <c r="AB1436" i="5"/>
  <c r="AB1428" i="5"/>
  <c r="AB1420" i="5"/>
  <c r="AB1396" i="5"/>
  <c r="AB1392" i="5"/>
  <c r="AB1380" i="5"/>
  <c r="AB1348" i="5"/>
  <c r="AB1332" i="5"/>
  <c r="AB1312" i="5"/>
  <c r="AB1300" i="5"/>
  <c r="AB1288" i="5"/>
  <c r="AB1276" i="5"/>
  <c r="AB1263" i="5"/>
  <c r="AB1258" i="5"/>
  <c r="AB1250" i="5"/>
  <c r="AB1191" i="5"/>
  <c r="AB1149" i="5"/>
  <c r="AB1137" i="5"/>
  <c r="AB1133" i="5"/>
  <c r="AB1118" i="5"/>
  <c r="AB1106" i="5"/>
  <c r="AB1086" i="5"/>
  <c r="AB1056" i="5"/>
  <c r="AB1031" i="5"/>
  <c r="AB1021" i="5"/>
  <c r="G1314" i="5"/>
  <c r="AB987" i="5"/>
  <c r="AB1489" i="5"/>
  <c r="AB1266" i="5"/>
  <c r="AB1226" i="5"/>
  <c r="AB1214" i="5"/>
  <c r="AB1192" i="5"/>
  <c r="AB1162" i="5"/>
  <c r="AB1154" i="5"/>
  <c r="AB1138" i="5"/>
  <c r="AB1130" i="5"/>
  <c r="AB1122" i="5"/>
  <c r="AB1107" i="5"/>
  <c r="AB1087" i="5"/>
  <c r="AB1077" i="5"/>
  <c r="AB1064" i="5"/>
  <c r="AB1051" i="5"/>
  <c r="AB1043" i="5"/>
  <c r="AB1036" i="5"/>
  <c r="AB1028" i="5"/>
  <c r="AB1022" i="5"/>
  <c r="AB1014" i="5"/>
  <c r="AB999" i="5"/>
  <c r="AB991" i="5"/>
  <c r="AB976" i="5"/>
  <c r="G1838" i="5"/>
  <c r="G2302" i="5"/>
  <c r="B21" i="6"/>
  <c r="B31" i="6" s="1"/>
  <c r="F21" i="6"/>
  <c r="B20" i="6"/>
  <c r="B35" i="6" s="1"/>
  <c r="F20" i="6"/>
  <c r="F22" i="6"/>
  <c r="G22" i="6"/>
  <c r="G18" i="6"/>
  <c r="H18" i="6" s="1"/>
  <c r="G16" i="6"/>
  <c r="H16" i="6" s="1"/>
  <c r="D16" i="6" s="1"/>
  <c r="AB1208" i="5"/>
  <c r="A45" i="2"/>
  <c r="A11" i="2"/>
  <c r="J28" i="6"/>
  <c r="V1236" i="5"/>
  <c r="AB1236" i="5"/>
  <c r="V1115" i="5"/>
  <c r="AB1115" i="5"/>
  <c r="A34" i="2"/>
  <c r="A42" i="2"/>
  <c r="V1361" i="5"/>
  <c r="R1361" i="5" s="1"/>
  <c r="AB1361" i="5"/>
  <c r="V1268" i="5"/>
  <c r="AB1268" i="5"/>
  <c r="V1251" i="5"/>
  <c r="V1240" i="5"/>
  <c r="AB1240" i="5"/>
  <c r="B75" i="4"/>
  <c r="A54" i="6" s="1"/>
  <c r="AB1199" i="5"/>
  <c r="AB1251" i="5"/>
  <c r="AB1178" i="5"/>
  <c r="G2021" i="5"/>
  <c r="B4" i="3"/>
  <c r="A46" i="2"/>
  <c r="A6" i="2"/>
  <c r="G4" i="5"/>
  <c r="I27" i="6"/>
  <c r="A58" i="2"/>
  <c r="J63" i="6"/>
  <c r="J58" i="6"/>
  <c r="B16" i="4"/>
  <c r="A8" i="6" s="1"/>
  <c r="A48" i="2"/>
  <c r="A10" i="2"/>
  <c r="AB1186" i="5"/>
  <c r="AB1457" i="5"/>
  <c r="AB1585" i="5"/>
  <c r="J31" i="6"/>
  <c r="C7" i="3"/>
  <c r="A24" i="2"/>
  <c r="A14" i="2"/>
  <c r="A16" i="2"/>
  <c r="B41" i="4"/>
  <c r="A28" i="6" s="1"/>
  <c r="B77" i="4"/>
  <c r="A55" i="6" s="1"/>
  <c r="A62" i="2"/>
  <c r="I45" i="6"/>
  <c r="J40" i="6"/>
  <c r="I65" i="6"/>
  <c r="I68" i="4"/>
  <c r="H68" i="4"/>
  <c r="B85" i="4"/>
  <c r="A60" i="6" s="1"/>
  <c r="AB1673" i="5"/>
  <c r="A2" i="2"/>
  <c r="I35" i="6"/>
  <c r="A1" i="7"/>
  <c r="D3" i="6"/>
  <c r="A26" i="2"/>
  <c r="I48" i="6"/>
  <c r="A41" i="2"/>
  <c r="B19" i="4"/>
  <c r="A32" i="2"/>
  <c r="C8" i="3"/>
  <c r="A39" i="2"/>
  <c r="B14" i="4"/>
  <c r="A12" i="2"/>
  <c r="J60" i="6"/>
  <c r="J20" i="6"/>
  <c r="A23" i="2"/>
  <c r="J65" i="6"/>
  <c r="B2" i="3"/>
  <c r="J6" i="6"/>
  <c r="C4" i="3"/>
  <c r="A8" i="2"/>
  <c r="J18" i="6"/>
  <c r="B4" i="4"/>
  <c r="A49" i="2"/>
  <c r="A64" i="2"/>
  <c r="A30" i="2"/>
  <c r="A61" i="2"/>
  <c r="A55" i="2"/>
  <c r="A70" i="2"/>
  <c r="F4" i="8"/>
  <c r="A9" i="2"/>
  <c r="A21" i="2"/>
  <c r="B9" i="4"/>
  <c r="A5" i="6" s="1"/>
  <c r="A17" i="2"/>
  <c r="AB2385" i="5"/>
  <c r="AB2369" i="5"/>
  <c r="AB2357" i="5"/>
  <c r="AB2337" i="5"/>
  <c r="AB2321" i="5"/>
  <c r="AB2305" i="5"/>
  <c r="AB2301" i="5"/>
  <c r="AB2293" i="5"/>
  <c r="AB2277" i="5"/>
  <c r="AB2257" i="5"/>
  <c r="AB2241" i="5"/>
  <c r="AB2229" i="5"/>
  <c r="AB2193" i="5"/>
  <c r="AB2173" i="5"/>
  <c r="AB2149" i="5"/>
  <c r="AB2129" i="5"/>
  <c r="AB2113" i="5"/>
  <c r="AB2101" i="5"/>
  <c r="AB2065" i="5"/>
  <c r="AB2049" i="5"/>
  <c r="AB2045" i="5"/>
  <c r="AB2037" i="5"/>
  <c r="AB2021" i="5"/>
  <c r="AB2001" i="5"/>
  <c r="AB1985" i="5"/>
  <c r="AB1981" i="5"/>
  <c r="AB1973" i="5"/>
  <c r="AB1921" i="5"/>
  <c r="AB1917" i="5"/>
  <c r="AB1909" i="5"/>
  <c r="AB1893" i="5"/>
  <c r="AB1873" i="5"/>
  <c r="AB1857" i="5"/>
  <c r="AB1853" i="5"/>
  <c r="AB1174" i="5"/>
  <c r="AB1170" i="5"/>
  <c r="AB1146" i="5"/>
  <c r="AB1091" i="5"/>
  <c r="G2122" i="5"/>
  <c r="AB2394" i="5"/>
  <c r="AB2390" i="5"/>
  <c r="AB2378" i="5"/>
  <c r="AB2374" i="5"/>
  <c r="AB2362" i="5"/>
  <c r="AB2358" i="5"/>
  <c r="AB1829" i="5"/>
  <c r="AB1809" i="5"/>
  <c r="AB1793" i="5"/>
  <c r="AB1789" i="5"/>
  <c r="AB1781" i="5"/>
  <c r="AB1765" i="5"/>
  <c r="AB1745" i="5"/>
  <c r="AB1705" i="5"/>
  <c r="AB1641" i="5"/>
  <c r="AB1617" i="5"/>
  <c r="AB1545" i="5"/>
  <c r="AB1521" i="5"/>
  <c r="AB1513" i="5"/>
  <c r="AB1481" i="5"/>
  <c r="AB1417" i="5"/>
  <c r="AB1393" i="5"/>
  <c r="AB1385" i="5"/>
  <c r="AB1353" i="5"/>
  <c r="AB1329" i="5"/>
  <c r="AB1289" i="5"/>
  <c r="AB1243" i="5"/>
  <c r="AB1222" i="5"/>
  <c r="AB1206" i="5"/>
  <c r="AB1119" i="5"/>
  <c r="AB1103" i="5"/>
  <c r="AB1099" i="5"/>
  <c r="AB1081" i="5"/>
  <c r="AB1057" i="5"/>
  <c r="AB1047" i="5"/>
  <c r="AB1040" i="5"/>
  <c r="AB1032" i="5"/>
  <c r="AB1026" i="5"/>
  <c r="AB1011" i="5"/>
  <c r="AB1007" i="5"/>
  <c r="AB983" i="5"/>
  <c r="AB972" i="5"/>
  <c r="AB919" i="5"/>
  <c r="AB2346" i="5"/>
  <c r="AB2342" i="5"/>
  <c r="AB2330" i="5"/>
  <c r="AB2326" i="5"/>
  <c r="AB2314" i="5"/>
  <c r="AB2310" i="5"/>
  <c r="AB2298" i="5"/>
  <c r="AB2294" i="5"/>
  <c r="AB2282" i="5"/>
  <c r="AB2278" i="5"/>
  <c r="AB2270" i="5"/>
  <c r="AB2266" i="5"/>
  <c r="AB2262" i="5"/>
  <c r="AB2250" i="5"/>
  <c r="AB2246" i="5"/>
  <c r="AB2238" i="5"/>
  <c r="AB2234" i="5"/>
  <c r="AB2230" i="5"/>
  <c r="AB2218" i="5"/>
  <c r="AB2214" i="5"/>
  <c r="AB2210" i="5"/>
  <c r="AB2206" i="5"/>
  <c r="AB2202" i="5"/>
  <c r="AB2198" i="5"/>
  <c r="AB2186" i="5"/>
  <c r="AB2182" i="5"/>
  <c r="AB2170" i="5"/>
  <c r="AB2166" i="5"/>
  <c r="AB2162" i="5"/>
  <c r="AB2154" i="5"/>
  <c r="AB2150" i="5"/>
  <c r="AB2146" i="5"/>
  <c r="AB2142" i="5"/>
  <c r="AB2138" i="5"/>
  <c r="AB2134" i="5"/>
  <c r="AB2126" i="5"/>
  <c r="AB2122" i="5"/>
  <c r="AB2118" i="5"/>
  <c r="AB2110" i="5"/>
  <c r="AB2106" i="5"/>
  <c r="AB2090" i="5"/>
  <c r="AB2086" i="5"/>
  <c r="AB2082" i="5"/>
  <c r="AB2078" i="5"/>
  <c r="AB2070" i="5"/>
  <c r="AB2066" i="5"/>
  <c r="AB2062" i="5"/>
  <c r="AB2054" i="5"/>
  <c r="AB2046" i="5"/>
  <c r="AB2038" i="5"/>
  <c r="AB2034" i="5"/>
  <c r="AB2022" i="5"/>
  <c r="AB2018" i="5"/>
  <c r="AB2014" i="5"/>
  <c r="AB2006" i="5"/>
  <c r="AB2002" i="5"/>
  <c r="AB1990" i="5"/>
  <c r="AB1974" i="5"/>
  <c r="AB1958" i="5"/>
  <c r="AB1950" i="5"/>
  <c r="AB1942" i="5"/>
  <c r="AB1938" i="5"/>
  <c r="AB1934" i="5"/>
  <c r="AB1926" i="5"/>
  <c r="AB1914" i="5"/>
  <c r="AB1906" i="5"/>
  <c r="AB1902" i="5"/>
  <c r="AB1894" i="5"/>
  <c r="AB1890" i="5"/>
  <c r="AB1882" i="5"/>
  <c r="AB1870" i="5"/>
  <c r="AB1862" i="5"/>
  <c r="AB1850" i="5"/>
  <c r="AB1842" i="5"/>
  <c r="AB1838" i="5"/>
  <c r="AB1830" i="5"/>
  <c r="AB1818" i="5"/>
  <c r="AB1806" i="5"/>
  <c r="AB1798" i="5"/>
  <c r="AB1790" i="5"/>
  <c r="AB1778" i="5"/>
  <c r="AB1774" i="5"/>
  <c r="AB1766" i="5"/>
  <c r="AB1762" i="5"/>
  <c r="AB1754" i="5"/>
  <c r="AB1750" i="5"/>
  <c r="AB1742" i="5"/>
  <c r="AB1734" i="5"/>
  <c r="AB1710" i="5"/>
  <c r="AB1702" i="5"/>
  <c r="AB1686" i="5"/>
  <c r="AB1670" i="5"/>
  <c r="AB1662" i="5"/>
  <c r="AB1646" i="5"/>
  <c r="AB1638" i="5"/>
  <c r="AB1622" i="5"/>
  <c r="AB1614" i="5"/>
  <c r="AB1606" i="5"/>
  <c r="AB1582" i="5"/>
  <c r="AB1574" i="5"/>
  <c r="AB1550" i="5"/>
  <c r="AB1542" i="5"/>
  <c r="AB1534" i="5"/>
  <c r="AB1526" i="5"/>
  <c r="AB1518" i="5"/>
  <c r="AB1510" i="5"/>
  <c r="AB1494" i="5"/>
  <c r="AB1486" i="5"/>
  <c r="AB1478" i="5"/>
  <c r="AB1462" i="5"/>
  <c r="AB1454" i="5"/>
  <c r="AB1446" i="5"/>
  <c r="AB1422" i="5"/>
  <c r="AB1414" i="5"/>
  <c r="AB1398" i="5"/>
  <c r="AB1390" i="5"/>
  <c r="AB1382" i="5"/>
  <c r="AB1358" i="5"/>
  <c r="AB1350" i="5"/>
  <c r="AB1346" i="5"/>
  <c r="AB1342" i="5"/>
  <c r="AB1338" i="5"/>
  <c r="AB1334" i="5"/>
  <c r="AB1330" i="5"/>
  <c r="AB1326" i="5"/>
  <c r="AB1322" i="5"/>
  <c r="AB1318" i="5"/>
  <c r="AB1314" i="5"/>
  <c r="AB1310" i="5"/>
  <c r="AB1306" i="5"/>
  <c r="AB1302" i="5"/>
  <c r="AB1298" i="5"/>
  <c r="AB1294" i="5"/>
  <c r="AB1290" i="5"/>
  <c r="AB1286" i="5"/>
  <c r="AB1282" i="5"/>
  <c r="AB1278" i="5"/>
  <c r="AB1274" i="5"/>
  <c r="AB1271" i="5"/>
  <c r="AB1256" i="5"/>
  <c r="AB1211" i="5"/>
  <c r="AB1203" i="5"/>
  <c r="AB1196" i="5"/>
  <c r="AB1167" i="5"/>
  <c r="AB1143" i="5"/>
  <c r="AB1135" i="5"/>
  <c r="AB1104" i="5"/>
  <c r="AB1100" i="5"/>
  <c r="AB1088" i="5"/>
  <c r="AB1084" i="5"/>
  <c r="AB1082" i="5"/>
  <c r="AB1075" i="5"/>
  <c r="AB1062" i="5"/>
  <c r="AB1048" i="5"/>
  <c r="AB1037" i="5"/>
  <c r="AB1019" i="5"/>
  <c r="AB988" i="5"/>
  <c r="AB973" i="5"/>
  <c r="AB831" i="5"/>
  <c r="B49" i="4"/>
  <c r="A34" i="6" s="1"/>
  <c r="B81" i="4"/>
  <c r="A58" i="6" s="1"/>
  <c r="B71" i="4"/>
  <c r="A51" i="6" s="1"/>
  <c r="B79" i="4"/>
  <c r="A56" i="6" s="1"/>
  <c r="J10" i="6"/>
  <c r="I4" i="5"/>
  <c r="I21" i="6"/>
  <c r="C21" i="3"/>
  <c r="N4" i="5"/>
  <c r="J47" i="6"/>
  <c r="I31" i="6"/>
  <c r="J30" i="6"/>
  <c r="I59" i="6"/>
  <c r="C22" i="3"/>
  <c r="I17" i="6"/>
  <c r="J15" i="6"/>
  <c r="J43" i="6"/>
  <c r="I26" i="6"/>
  <c r="I47" i="6"/>
  <c r="G4" i="8"/>
  <c r="B40" i="4"/>
  <c r="B58" i="4" s="1"/>
  <c r="A42" i="6" s="1"/>
  <c r="I66" i="6"/>
  <c r="C20" i="3"/>
  <c r="C24" i="3"/>
  <c r="I28" i="6"/>
  <c r="A1" i="8"/>
  <c r="G25" i="4"/>
  <c r="G43" i="4" s="1"/>
  <c r="I54" i="6"/>
  <c r="J25" i="6"/>
  <c r="J23" i="6"/>
  <c r="C30" i="3"/>
  <c r="I41" i="6"/>
  <c r="B73" i="4"/>
  <c r="A53" i="6" s="1"/>
  <c r="J11" i="6"/>
  <c r="D4" i="8"/>
  <c r="B8" i="4"/>
  <c r="A4" i="6" s="1"/>
  <c r="C29" i="3"/>
  <c r="G3" i="5"/>
  <c r="A1" i="6"/>
  <c r="I9" i="6"/>
  <c r="K4" i="5"/>
  <c r="Q4" i="5"/>
  <c r="D4" i="5"/>
  <c r="J41" i="6"/>
  <c r="J52" i="6"/>
  <c r="J55" i="6"/>
  <c r="C3" i="6"/>
  <c r="J8" i="6"/>
  <c r="H4" i="5"/>
  <c r="J4" i="5"/>
  <c r="C14" i="3"/>
  <c r="I50" i="6"/>
  <c r="I32" i="6"/>
  <c r="B13" i="4"/>
  <c r="C18" i="3"/>
  <c r="J9" i="6"/>
  <c r="J61" i="6"/>
  <c r="I15" i="6"/>
  <c r="D1" i="6"/>
  <c r="I18" i="6"/>
  <c r="B55" i="4"/>
  <c r="A39" i="6" s="1"/>
  <c r="B43" i="4"/>
  <c r="A29" i="6" s="1"/>
  <c r="B61" i="4"/>
  <c r="A44" i="6" s="1"/>
  <c r="J59" i="6"/>
  <c r="C15" i="3"/>
  <c r="J2" i="5"/>
  <c r="C19" i="3"/>
  <c r="B1001" i="7"/>
  <c r="B67" i="4"/>
  <c r="C4" i="5"/>
  <c r="I30" i="6"/>
  <c r="A75" i="2"/>
  <c r="P4" i="5"/>
  <c r="B10" i="4"/>
  <c r="A6" i="6" s="1"/>
  <c r="J32" i="6"/>
  <c r="C16" i="3"/>
  <c r="C23" i="3"/>
  <c r="I40" i="6"/>
  <c r="J36" i="6"/>
  <c r="I4" i="6"/>
  <c r="A4" i="8"/>
  <c r="A87" i="4"/>
  <c r="I58" i="6"/>
  <c r="B27" i="4"/>
  <c r="B33" i="4" s="1"/>
  <c r="A21" i="6" s="1"/>
  <c r="C6" i="3"/>
  <c r="J7" i="6"/>
  <c r="I4" i="4"/>
  <c r="B3" i="5"/>
  <c r="J50" i="6"/>
  <c r="C17" i="3"/>
  <c r="C3" i="3"/>
  <c r="C9" i="3"/>
  <c r="A38" i="2"/>
  <c r="B5" i="3"/>
  <c r="B9" i="3"/>
  <c r="B13" i="3"/>
  <c r="B17" i="3"/>
  <c r="B21" i="3"/>
  <c r="B25" i="3"/>
  <c r="B29" i="3"/>
  <c r="B10" i="3"/>
  <c r="B14" i="3"/>
  <c r="B18" i="3"/>
  <c r="B26" i="3"/>
  <c r="B11" i="3"/>
  <c r="B19" i="3"/>
  <c r="B27" i="3"/>
  <c r="B6" i="3"/>
  <c r="B7" i="3"/>
  <c r="B8" i="3"/>
  <c r="B12" i="3"/>
  <c r="B16" i="3"/>
  <c r="B20" i="3"/>
  <c r="B24" i="3"/>
  <c r="B28" i="3"/>
  <c r="B22" i="3"/>
  <c r="B30" i="3"/>
  <c r="B15" i="3"/>
  <c r="B23" i="3"/>
  <c r="V2407" i="5"/>
  <c r="E2407" i="5" s="1"/>
  <c r="X2407" i="5" s="1"/>
  <c r="V2391" i="5"/>
  <c r="V2383" i="5"/>
  <c r="G2383" i="5" s="1"/>
  <c r="V2355" i="5"/>
  <c r="R2355" i="5" s="1"/>
  <c r="V2347" i="5"/>
  <c r="F2347" i="5" s="1"/>
  <c r="V2339" i="5"/>
  <c r="I2339" i="5" s="1"/>
  <c r="V2335" i="5"/>
  <c r="J2335" i="5" s="1"/>
  <c r="V2331" i="5"/>
  <c r="V2323" i="5"/>
  <c r="G2323" i="5" s="1"/>
  <c r="V2319" i="5"/>
  <c r="F2319" i="5" s="1"/>
  <c r="V2275" i="5"/>
  <c r="V2271" i="5"/>
  <c r="F2271" i="5" s="1"/>
  <c r="V2235" i="5"/>
  <c r="F2235" i="5" s="1"/>
  <c r="V2223" i="5"/>
  <c r="H2223" i="5" s="1"/>
  <c r="V2219" i="5"/>
  <c r="V2211" i="5"/>
  <c r="I2211" i="5" s="1"/>
  <c r="V2187" i="5"/>
  <c r="J2187" i="5" s="1"/>
  <c r="V2171" i="5"/>
  <c r="J2171" i="5" s="1"/>
  <c r="V2167" i="5"/>
  <c r="V2159" i="5"/>
  <c r="F2159" i="5" s="1"/>
  <c r="V2147" i="5"/>
  <c r="J2147" i="5" s="1"/>
  <c r="V2135" i="5"/>
  <c r="E2135" i="5" s="1"/>
  <c r="X2135" i="5" s="1"/>
  <c r="V2131" i="5"/>
  <c r="E2131" i="5" s="1"/>
  <c r="X2131" i="5" s="1"/>
  <c r="V2127" i="5"/>
  <c r="J2127" i="5" s="1"/>
  <c r="V2115" i="5"/>
  <c r="R2115" i="5" s="1"/>
  <c r="V2111" i="5"/>
  <c r="E2111" i="5" s="1"/>
  <c r="X2111" i="5" s="1"/>
  <c r="V2107" i="5"/>
  <c r="I2107" i="5" s="1"/>
  <c r="V2103" i="5"/>
  <c r="H2103" i="5" s="1"/>
  <c r="V2059" i="5"/>
  <c r="R2059" i="5" s="1"/>
  <c r="V2055" i="5"/>
  <c r="H2055" i="5" s="1"/>
  <c r="V2011" i="5"/>
  <c r="V1987" i="5"/>
  <c r="V1975" i="5"/>
  <c r="F1975" i="5" s="1"/>
  <c r="V1967" i="5"/>
  <c r="R1967" i="5" s="1"/>
  <c r="V1947" i="5"/>
  <c r="V1943" i="5"/>
  <c r="F1943" i="5" s="1"/>
  <c r="V1939" i="5"/>
  <c r="I1939" i="5" s="1"/>
  <c r="V1907" i="5"/>
  <c r="V1891" i="5"/>
  <c r="J1891" i="5" s="1"/>
  <c r="V1879" i="5"/>
  <c r="G1879" i="5" s="1"/>
  <c r="V1871" i="5"/>
  <c r="R1871" i="5" s="1"/>
  <c r="V1843" i="5"/>
  <c r="G1843" i="5" s="1"/>
  <c r="V1827" i="5"/>
  <c r="R1827" i="5" s="1"/>
  <c r="V1807" i="5"/>
  <c r="G1807" i="5" s="1"/>
  <c r="V1803" i="5"/>
  <c r="E1803" i="5" s="1"/>
  <c r="X1803" i="5" s="1"/>
  <c r="V1791" i="5"/>
  <c r="E1791" i="5" s="1"/>
  <c r="X1791" i="5" s="1"/>
  <c r="V1767" i="5"/>
  <c r="V1707" i="5"/>
  <c r="V1679" i="5"/>
  <c r="R1679" i="5" s="1"/>
  <c r="V1651" i="5"/>
  <c r="V1643" i="5"/>
  <c r="G1643" i="5" s="1"/>
  <c r="V1627" i="5"/>
  <c r="V1623" i="5"/>
  <c r="G1623" i="5" s="1"/>
  <c r="V1551" i="5"/>
  <c r="H1551" i="5" s="1"/>
  <c r="V1547" i="5"/>
  <c r="J1547" i="5" s="1"/>
  <c r="V1535" i="5"/>
  <c r="H1535" i="5" s="1"/>
  <c r="V1531" i="5"/>
  <c r="F1531" i="5" s="1"/>
  <c r="V1527" i="5"/>
  <c r="V1519" i="5"/>
  <c r="V1499" i="5"/>
  <c r="J1499" i="5" s="1"/>
  <c r="V1471" i="5"/>
  <c r="V1467" i="5"/>
  <c r="E1467" i="5" s="1"/>
  <c r="X1467" i="5" s="1"/>
  <c r="V1459" i="5"/>
  <c r="E1459" i="5" s="1"/>
  <c r="X1459" i="5" s="1"/>
  <c r="V1435" i="5"/>
  <c r="G1435" i="5" s="1"/>
  <c r="V1419" i="5"/>
  <c r="J1419" i="5" s="1"/>
  <c r="V1383" i="5"/>
  <c r="F1383" i="5" s="1"/>
  <c r="V1363" i="5"/>
  <c r="V1331" i="5"/>
  <c r="V1216" i="5"/>
  <c r="V1194" i="5"/>
  <c r="V1168" i="5"/>
  <c r="V1156" i="5"/>
  <c r="V1140" i="5"/>
  <c r="V1132" i="5"/>
  <c r="V1109" i="5"/>
  <c r="V1089" i="5"/>
  <c r="V1083" i="5"/>
  <c r="V1079" i="5"/>
  <c r="V1066" i="5"/>
  <c r="V1038" i="5"/>
  <c r="V1024" i="5"/>
  <c r="V1016" i="5"/>
  <c r="V1009" i="5"/>
  <c r="V985" i="5"/>
  <c r="V974" i="5"/>
  <c r="V938" i="5"/>
  <c r="V921" i="5"/>
  <c r="V918" i="5"/>
  <c r="V909" i="5"/>
  <c r="V905" i="5"/>
  <c r="V898" i="5"/>
  <c r="V894" i="5"/>
  <c r="V890" i="5"/>
  <c r="V887" i="5"/>
  <c r="V848" i="5"/>
  <c r="V840" i="5"/>
  <c r="V2394" i="5"/>
  <c r="V2366" i="5"/>
  <c r="H2366" i="5" s="1"/>
  <c r="V2286" i="5"/>
  <c r="H2286" i="5" s="1"/>
  <c r="V2282" i="5"/>
  <c r="V2262" i="5"/>
  <c r="V2242" i="5"/>
  <c r="V2238" i="5"/>
  <c r="V2234" i="5"/>
  <c r="F2234" i="5" s="1"/>
  <c r="V2210" i="5"/>
  <c r="V2206" i="5"/>
  <c r="V2174" i="5"/>
  <c r="I2174" i="5" s="1"/>
  <c r="V2146" i="5"/>
  <c r="J2146" i="5" s="1"/>
  <c r="V2142" i="5"/>
  <c r="V2126" i="5"/>
  <c r="V2114" i="5"/>
  <c r="J2114" i="5" s="1"/>
  <c r="V2106" i="5"/>
  <c r="V2098" i="5"/>
  <c r="V2094" i="5"/>
  <c r="F2094" i="5" s="1"/>
  <c r="V2086" i="5"/>
  <c r="V2078" i="5"/>
  <c r="I2078" i="5" s="1"/>
  <c r="V2046" i="5"/>
  <c r="V2030" i="5"/>
  <c r="E2030" i="5" s="1"/>
  <c r="X2030" i="5" s="1"/>
  <c r="V2026" i="5"/>
  <c r="G2026" i="5" s="1"/>
  <c r="V2018" i="5"/>
  <c r="E2018" i="5" s="1"/>
  <c r="X2018" i="5" s="1"/>
  <c r="V2010" i="5"/>
  <c r="F2010" i="5" s="1"/>
  <c r="V1990" i="5"/>
  <c r="H1990" i="5" s="1"/>
  <c r="V1974" i="5"/>
  <c r="J1974" i="5" s="1"/>
  <c r="V1966" i="5"/>
  <c r="V1950" i="5"/>
  <c r="V1918" i="5"/>
  <c r="V1914" i="5"/>
  <c r="F1914" i="5" s="1"/>
  <c r="V1870" i="5"/>
  <c r="V1866" i="5"/>
  <c r="R1866" i="5" s="1"/>
  <c r="V1854" i="5"/>
  <c r="F1854" i="5" s="1"/>
  <c r="V1834" i="5"/>
  <c r="F1834" i="5" s="1"/>
  <c r="V1830" i="5"/>
  <c r="V1822" i="5"/>
  <c r="F1822" i="5" s="1"/>
  <c r="V1782" i="5"/>
  <c r="E1782" i="5" s="1"/>
  <c r="X1782" i="5" s="1"/>
  <c r="V1774" i="5"/>
  <c r="I1774" i="5" s="1"/>
  <c r="V1758" i="5"/>
  <c r="I1758" i="5" s="1"/>
  <c r="V1718" i="5"/>
  <c r="F1718" i="5" s="1"/>
  <c r="V1710" i="5"/>
  <c r="V1702" i="5"/>
  <c r="H1702" i="5" s="1"/>
  <c r="V1690" i="5"/>
  <c r="V1674" i="5"/>
  <c r="J1674" i="5" s="1"/>
  <c r="V1666" i="5"/>
  <c r="V1642" i="5"/>
  <c r="R1642" i="5" s="1"/>
  <c r="V1618" i="5"/>
  <c r="R1618" i="5" s="1"/>
  <c r="V1614" i="5"/>
  <c r="V1610" i="5"/>
  <c r="R1610" i="5" s="1"/>
  <c r="V1606" i="5"/>
  <c r="G1606" i="5" s="1"/>
  <c r="V1598" i="5"/>
  <c r="H1598" i="5" s="1"/>
  <c r="V1586" i="5"/>
  <c r="E1586" i="5" s="1"/>
  <c r="X1586" i="5" s="1"/>
  <c r="V1582" i="5"/>
  <c r="H1582" i="5" s="1"/>
  <c r="V1538" i="5"/>
  <c r="G1538" i="5" s="1"/>
  <c r="V1510" i="5"/>
  <c r="V1498" i="5"/>
  <c r="V1478" i="5"/>
  <c r="V1470" i="5"/>
  <c r="G1470" i="5" s="1"/>
  <c r="V1438" i="5"/>
  <c r="V1366" i="5"/>
  <c r="H1366" i="5" s="1"/>
  <c r="V1362" i="5"/>
  <c r="V1358" i="5"/>
  <c r="I1358" i="5" s="1"/>
  <c r="V1262" i="5"/>
  <c r="V1252" i="5"/>
  <c r="V1241" i="5"/>
  <c r="V1207" i="5"/>
  <c r="V1183" i="5"/>
  <c r="V1179" i="5"/>
  <c r="V1151" i="5"/>
  <c r="V1123" i="5"/>
  <c r="V1072" i="5"/>
  <c r="V1033" i="5"/>
  <c r="V1023" i="5"/>
  <c r="V1004" i="5"/>
  <c r="V966" i="5"/>
  <c r="V962" i="5"/>
  <c r="V958" i="5"/>
  <c r="V947" i="5"/>
  <c r="V943" i="5"/>
  <c r="V937" i="5"/>
  <c r="V924" i="5"/>
  <c r="V911" i="5"/>
  <c r="V908" i="5"/>
  <c r="V904" i="5"/>
  <c r="V901" i="5"/>
  <c r="V897" i="5"/>
  <c r="V893" i="5"/>
  <c r="V886" i="5"/>
  <c r="V882" i="5"/>
  <c r="V878" i="5"/>
  <c r="V875" i="5"/>
  <c r="V871" i="5"/>
  <c r="V863" i="5"/>
  <c r="V859" i="5"/>
  <c r="V855" i="5"/>
  <c r="V843" i="5"/>
  <c r="V839" i="5"/>
  <c r="V835" i="5"/>
  <c r="V828" i="5"/>
  <c r="V825" i="5"/>
  <c r="V821" i="5"/>
  <c r="V2405" i="5"/>
  <c r="H2405" i="5" s="1"/>
  <c r="V2397" i="5"/>
  <c r="J2397" i="5" s="1"/>
  <c r="V2373" i="5"/>
  <c r="V2333" i="5"/>
  <c r="V2325" i="5"/>
  <c r="I2325" i="5" s="1"/>
  <c r="V2313" i="5"/>
  <c r="E2313" i="5" s="1"/>
  <c r="X2313" i="5" s="1"/>
  <c r="V2297" i="5"/>
  <c r="V2281" i="5"/>
  <c r="V2269" i="5"/>
  <c r="R2269" i="5" s="1"/>
  <c r="V2261" i="5"/>
  <c r="H2261" i="5" s="1"/>
  <c r="V2221" i="5"/>
  <c r="V2205" i="5"/>
  <c r="V2189" i="5"/>
  <c r="E2189" i="5" s="1"/>
  <c r="X2189" i="5" s="1"/>
  <c r="V2181" i="5"/>
  <c r="V2157" i="5"/>
  <c r="V2137" i="5"/>
  <c r="R2137" i="5" s="1"/>
  <c r="V2133" i="5"/>
  <c r="V2121" i="5"/>
  <c r="V2109" i="5"/>
  <c r="V2093" i="5"/>
  <c r="V2081" i="5"/>
  <c r="G2081" i="5" s="1"/>
  <c r="V2057" i="5"/>
  <c r="J2057" i="5" s="1"/>
  <c r="V2053" i="5"/>
  <c r="V2041" i="5"/>
  <c r="V2017" i="5"/>
  <c r="G2017" i="5" s="1"/>
  <c r="V1989" i="5"/>
  <c r="H1989" i="5" s="1"/>
  <c r="V1977" i="5"/>
  <c r="G1977" i="5" s="1"/>
  <c r="V1953" i="5"/>
  <c r="G1953" i="5" s="1"/>
  <c r="V1941" i="5"/>
  <c r="G1941" i="5" s="1"/>
  <c r="V1937" i="5"/>
  <c r="I1937" i="5" s="1"/>
  <c r="V1933" i="5"/>
  <c r="V1925" i="5"/>
  <c r="V1913" i="5"/>
  <c r="V1889" i="5"/>
  <c r="E1889" i="5" s="1"/>
  <c r="X1889" i="5" s="1"/>
  <c r="V1881" i="5"/>
  <c r="V1821" i="5"/>
  <c r="H1821" i="5" s="1"/>
  <c r="V1813" i="5"/>
  <c r="J1813" i="5" s="1"/>
  <c r="V1797" i="5"/>
  <c r="V1785" i="5"/>
  <c r="V1773" i="5"/>
  <c r="V1761" i="5"/>
  <c r="I1761" i="5" s="1"/>
  <c r="V1757" i="5"/>
  <c r="J1757" i="5" s="1"/>
  <c r="V1733" i="5"/>
  <c r="V1725" i="5"/>
  <c r="V1721" i="5"/>
  <c r="R1721" i="5" s="1"/>
  <c r="V1713" i="5"/>
  <c r="V1669" i="5"/>
  <c r="V1661" i="5"/>
  <c r="V1657" i="5"/>
  <c r="V1653" i="5"/>
  <c r="I1653" i="5" s="1"/>
  <c r="V1649" i="5"/>
  <c r="I1649" i="5" s="1"/>
  <c r="V1637" i="5"/>
  <c r="E1637" i="5" s="1"/>
  <c r="X1637" i="5" s="1"/>
  <c r="V1629" i="5"/>
  <c r="V1609" i="5"/>
  <c r="V1577" i="5"/>
  <c r="V1561" i="5"/>
  <c r="R1561" i="5" s="1"/>
  <c r="V1557" i="5"/>
  <c r="V1553" i="5"/>
  <c r="V1497" i="5"/>
  <c r="G1497" i="5" s="1"/>
  <c r="V1485" i="5"/>
  <c r="V1473" i="5"/>
  <c r="V1469" i="5"/>
  <c r="V1449" i="5"/>
  <c r="V1445" i="5"/>
  <c r="H1445" i="5" s="1"/>
  <c r="V1437" i="5"/>
  <c r="F1437" i="5" s="1"/>
  <c r="V1433" i="5"/>
  <c r="H1433" i="5" s="1"/>
  <c r="V1421" i="5"/>
  <c r="F1421" i="5" s="1"/>
  <c r="V1409" i="5"/>
  <c r="V1405" i="5"/>
  <c r="E1405" i="5" s="1"/>
  <c r="X1405" i="5" s="1"/>
  <c r="V1401" i="5"/>
  <c r="V1389" i="5"/>
  <c r="E1389" i="5" s="1"/>
  <c r="X1389" i="5" s="1"/>
  <c r="V1377" i="5"/>
  <c r="V1357" i="5"/>
  <c r="G1357" i="5" s="1"/>
  <c r="V1333" i="5"/>
  <c r="V1313" i="5"/>
  <c r="V1309" i="5"/>
  <c r="V1305" i="5"/>
  <c r="H1305" i="5" s="1"/>
  <c r="V1301" i="5"/>
  <c r="V1297" i="5"/>
  <c r="V1285" i="5"/>
  <c r="V1281" i="5"/>
  <c r="V1277" i="5"/>
  <c r="V1273" i="5"/>
  <c r="V1264" i="5"/>
  <c r="V1260" i="5"/>
  <c r="V1210" i="5"/>
  <c r="V1202" i="5"/>
  <c r="V1195" i="5"/>
  <c r="V1182" i="5"/>
  <c r="V1166" i="5"/>
  <c r="V1158" i="5"/>
  <c r="V1150" i="5"/>
  <c r="V1142" i="5"/>
  <c r="V1103" i="5"/>
  <c r="V1081" i="5"/>
  <c r="V1068" i="5"/>
  <c r="V1061" i="5"/>
  <c r="V1055" i="5"/>
  <c r="V1047" i="5"/>
  <c r="V1032" i="5"/>
  <c r="V1018" i="5"/>
  <c r="V1003" i="5"/>
  <c r="V995" i="5"/>
  <c r="V980" i="5"/>
  <c r="V969" i="5"/>
  <c r="V965" i="5"/>
  <c r="V961" i="5"/>
  <c r="V957" i="5"/>
  <c r="V953" i="5"/>
  <c r="V946" i="5"/>
  <c r="V942" i="5"/>
  <c r="V936" i="5"/>
  <c r="V923" i="5"/>
  <c r="V919" i="5"/>
  <c r="V916" i="5"/>
  <c r="V910" i="5"/>
  <c r="V907" i="5"/>
  <c r="V900" i="5"/>
  <c r="V892" i="5"/>
  <c r="V889" i="5"/>
  <c r="V881" i="5"/>
  <c r="V877" i="5"/>
  <c r="V874" i="5"/>
  <c r="V870" i="5"/>
  <c r="V866" i="5"/>
  <c r="V862" i="5"/>
  <c r="V858" i="5"/>
  <c r="V854" i="5"/>
  <c r="V850" i="5"/>
  <c r="V842" i="5"/>
  <c r="V838" i="5"/>
  <c r="V834" i="5"/>
  <c r="V827" i="5"/>
  <c r="V820" i="5"/>
  <c r="V2396" i="5"/>
  <c r="J2396" i="5" s="1"/>
  <c r="V2264" i="5"/>
  <c r="F2264" i="5" s="1"/>
  <c r="V2248" i="5"/>
  <c r="V2188" i="5"/>
  <c r="V1920" i="5"/>
  <c r="V1900" i="5"/>
  <c r="I1900" i="5" s="1"/>
  <c r="V1880" i="5"/>
  <c r="G1880" i="5" s="1"/>
  <c r="V1876" i="5"/>
  <c r="V1872" i="5"/>
  <c r="R1872" i="5" s="1"/>
  <c r="V1840" i="5"/>
  <c r="R1840" i="5" s="1"/>
  <c r="V1836" i="5"/>
  <c r="V1792" i="5"/>
  <c r="F1792" i="5" s="1"/>
  <c r="V1780" i="5"/>
  <c r="F1780" i="5" s="1"/>
  <c r="V1752" i="5"/>
  <c r="G1752" i="5" s="1"/>
  <c r="V1740" i="5"/>
  <c r="V1704" i="5"/>
  <c r="V1664" i="5"/>
  <c r="I1664" i="5" s="1"/>
  <c r="V1660" i="5"/>
  <c r="I1660" i="5" s="1"/>
  <c r="V1656" i="5"/>
  <c r="H1656" i="5" s="1"/>
  <c r="V1652" i="5"/>
  <c r="G1652" i="5" s="1"/>
  <c r="V1624" i="5"/>
  <c r="G1624" i="5" s="1"/>
  <c r="V1580" i="5"/>
  <c r="F1580" i="5" s="1"/>
  <c r="V1556" i="5"/>
  <c r="V1552" i="5"/>
  <c r="V1504" i="5"/>
  <c r="V1492" i="5"/>
  <c r="J1492" i="5" s="1"/>
  <c r="V1488" i="5"/>
  <c r="I1488" i="5" s="1"/>
  <c r="V1480" i="5"/>
  <c r="V1472" i="5"/>
  <c r="V1440" i="5"/>
  <c r="I1440" i="5" s="1"/>
  <c r="V1432" i="5"/>
  <c r="R1432" i="5" s="1"/>
  <c r="V1420" i="5"/>
  <c r="I1420" i="5" s="1"/>
  <c r="V1404" i="5"/>
  <c r="V1384" i="5"/>
  <c r="I1384" i="5" s="1"/>
  <c r="V1380" i="5"/>
  <c r="J1380" i="5" s="1"/>
  <c r="V1356" i="5"/>
  <c r="V1344" i="5"/>
  <c r="V1328" i="5"/>
  <c r="F1328" i="5" s="1"/>
  <c r="V1320" i="5"/>
  <c r="F1320" i="5" s="1"/>
  <c r="V1316" i="5"/>
  <c r="V1304" i="5"/>
  <c r="G1304" i="5" s="1"/>
  <c r="V1254" i="5"/>
  <c r="V1235" i="5"/>
  <c r="V1213" i="5"/>
  <c r="V1209" i="5"/>
  <c r="V1177" i="5"/>
  <c r="V1169" i="5"/>
  <c r="V1149" i="5"/>
  <c r="V1114" i="5"/>
  <c r="V1090" i="5"/>
  <c r="V1074" i="5"/>
  <c r="V1039" i="5"/>
  <c r="V998" i="5"/>
  <c r="V952" i="5"/>
  <c r="V929" i="5"/>
  <c r="V926" i="5"/>
  <c r="V913" i="5"/>
  <c r="V895" i="5"/>
  <c r="V888" i="5"/>
  <c r="V869" i="5"/>
  <c r="V865" i="5"/>
  <c r="V861" i="5"/>
  <c r="V853" i="5"/>
  <c r="V845" i="5"/>
  <c r="AB2327" i="5"/>
  <c r="I2012" i="5"/>
  <c r="R1948" i="5"/>
  <c r="AB2071" i="5"/>
  <c r="AB1991" i="5"/>
  <c r="AB1799" i="5"/>
  <c r="AB1703" i="5"/>
  <c r="AB1695" i="5"/>
  <c r="AB1607" i="5"/>
  <c r="AB1575" i="5"/>
  <c r="AB1571" i="5"/>
  <c r="AB1539" i="5"/>
  <c r="AB1503" i="5"/>
  <c r="AB1447" i="5"/>
  <c r="AB1443" i="5"/>
  <c r="AB1411" i="5"/>
  <c r="AB1407" i="5"/>
  <c r="AB1355" i="5"/>
  <c r="AB1351" i="5"/>
  <c r="AB1319" i="5"/>
  <c r="AB1315" i="5"/>
  <c r="AB1283" i="5"/>
  <c r="AB1230" i="5"/>
  <c r="AB1190" i="5"/>
  <c r="AB1152" i="5"/>
  <c r="AB1085" i="5"/>
  <c r="AB1030" i="5"/>
  <c r="AB1020" i="5"/>
  <c r="AB1005" i="5"/>
  <c r="AB970" i="5"/>
  <c r="R1199" i="5"/>
  <c r="R2302" i="5"/>
  <c r="G1793" i="5"/>
  <c r="F1793" i="5"/>
  <c r="J1793" i="5"/>
  <c r="H2302" i="5"/>
  <c r="R1793" i="5"/>
  <c r="F2342" i="5"/>
  <c r="G2224" i="5"/>
  <c r="I2076" i="5"/>
  <c r="R1494" i="5"/>
  <c r="I2028" i="5"/>
  <c r="J2012" i="5"/>
  <c r="R1462" i="5"/>
  <c r="H2060" i="5"/>
  <c r="F1964" i="5"/>
  <c r="E2370" i="5"/>
  <c r="X2370" i="5" s="1"/>
  <c r="X1082" i="5"/>
  <c r="E2060" i="5"/>
  <c r="X2060" i="5" s="1"/>
  <c r="H1980" i="5"/>
  <c r="I2112" i="5"/>
  <c r="I2302" i="5"/>
  <c r="R1430" i="5"/>
  <c r="I1762" i="5"/>
  <c r="R2144" i="5"/>
  <c r="E2044" i="5"/>
  <c r="X2044" i="5" s="1"/>
  <c r="E1996" i="5"/>
  <c r="X1996" i="5" s="1"/>
  <c r="I1948" i="5"/>
  <c r="I1790" i="5"/>
  <c r="G2076" i="5"/>
  <c r="E2076" i="5"/>
  <c r="X2076" i="5" s="1"/>
  <c r="G2060" i="5"/>
  <c r="G2044" i="5"/>
  <c r="F2028" i="5"/>
  <c r="G2028" i="5"/>
  <c r="E2012" i="5"/>
  <c r="X2012" i="5" s="1"/>
  <c r="F1996" i="5"/>
  <c r="R1980" i="5"/>
  <c r="G1980" i="5"/>
  <c r="E1964" i="5"/>
  <c r="X1964" i="5" s="1"/>
  <c r="G1948" i="5"/>
  <c r="R1096" i="5"/>
  <c r="I1932" i="5"/>
  <c r="J2154" i="5"/>
  <c r="J2076" i="5"/>
  <c r="R2076" i="5"/>
  <c r="R2060" i="5"/>
  <c r="F2044" i="5"/>
  <c r="J2028" i="5"/>
  <c r="R2012" i="5"/>
  <c r="H2012" i="5"/>
  <c r="R1996" i="5"/>
  <c r="I1980" i="5"/>
  <c r="J1964" i="5"/>
  <c r="G1964" i="5"/>
  <c r="F1948" i="5"/>
  <c r="I2352" i="5"/>
  <c r="G2340" i="5"/>
  <c r="R1932" i="5"/>
  <c r="I1894" i="5"/>
  <c r="H1306" i="5"/>
  <c r="J2218" i="5"/>
  <c r="H2076" i="5"/>
  <c r="J2060" i="5"/>
  <c r="J2044" i="5"/>
  <c r="H2044" i="5"/>
  <c r="H2028" i="5"/>
  <c r="F2012" i="5"/>
  <c r="J1996" i="5"/>
  <c r="I1996" i="5"/>
  <c r="J1980" i="5"/>
  <c r="R1964" i="5"/>
  <c r="H1948" i="5"/>
  <c r="J1948" i="5"/>
  <c r="J1932" i="5"/>
  <c r="F2302" i="5"/>
  <c r="R1762" i="5"/>
  <c r="G2393" i="5"/>
  <c r="R2393" i="5"/>
  <c r="E2393" i="5"/>
  <c r="X2393" i="5" s="1"/>
  <c r="H2393" i="5"/>
  <c r="J2393" i="5"/>
  <c r="I2393" i="5"/>
  <c r="F2393" i="5"/>
  <c r="R2381" i="5"/>
  <c r="G2381" i="5"/>
  <c r="I2381" i="5"/>
  <c r="E2381" i="5"/>
  <c r="X2381" i="5" s="1"/>
  <c r="F2381" i="5"/>
  <c r="J2381" i="5"/>
  <c r="J2365" i="5"/>
  <c r="I2365" i="5"/>
  <c r="F2365" i="5"/>
  <c r="E2365" i="5"/>
  <c r="X2365" i="5" s="1"/>
  <c r="R2365" i="5"/>
  <c r="H2365" i="5"/>
  <c r="G2365" i="5"/>
  <c r="E2349" i="5"/>
  <c r="X2349" i="5" s="1"/>
  <c r="J2349" i="5"/>
  <c r="H2349" i="5"/>
  <c r="R2349" i="5"/>
  <c r="I2349" i="5"/>
  <c r="G2349" i="5"/>
  <c r="F2349" i="5"/>
  <c r="R2337" i="5"/>
  <c r="F2337" i="5"/>
  <c r="G2337" i="5"/>
  <c r="E2337" i="5"/>
  <c r="X2337" i="5" s="1"/>
  <c r="J2337" i="5"/>
  <c r="I2337" i="5"/>
  <c r="I2329" i="5"/>
  <c r="J2329" i="5"/>
  <c r="E2329" i="5"/>
  <c r="X2329" i="5" s="1"/>
  <c r="G2329" i="5"/>
  <c r="F2329" i="5"/>
  <c r="R2329" i="5"/>
  <c r="H2329" i="5"/>
  <c r="R2317" i="5"/>
  <c r="J2317" i="5"/>
  <c r="E2317" i="5"/>
  <c r="X2317" i="5" s="1"/>
  <c r="G2317" i="5"/>
  <c r="I2317" i="5"/>
  <c r="H2317" i="5"/>
  <c r="F2317" i="5"/>
  <c r="J2309" i="5"/>
  <c r="G2309" i="5"/>
  <c r="R2309" i="5"/>
  <c r="I2309" i="5"/>
  <c r="H2309" i="5"/>
  <c r="E2309" i="5"/>
  <c r="X2309" i="5" s="1"/>
  <c r="F2309" i="5"/>
  <c r="E2285" i="5"/>
  <c r="X2285" i="5" s="1"/>
  <c r="H2285" i="5"/>
  <c r="J2285" i="5"/>
  <c r="F2285" i="5"/>
  <c r="I2285" i="5"/>
  <c r="R2285" i="5"/>
  <c r="R2273" i="5"/>
  <c r="E2273" i="5"/>
  <c r="X2273" i="5" s="1"/>
  <c r="H2273" i="5"/>
  <c r="I2273" i="5"/>
  <c r="J2273" i="5"/>
  <c r="G2273" i="5"/>
  <c r="E2265" i="5"/>
  <c r="X2265" i="5" s="1"/>
  <c r="F2265" i="5"/>
  <c r="R2265" i="5"/>
  <c r="G2265" i="5"/>
  <c r="I2265" i="5"/>
  <c r="J2265" i="5"/>
  <c r="H2265" i="5"/>
  <c r="H2249" i="5"/>
  <c r="R2249" i="5"/>
  <c r="E2249" i="5"/>
  <c r="X2249" i="5" s="1"/>
  <c r="G2249" i="5"/>
  <c r="F2249" i="5"/>
  <c r="J2249" i="5"/>
  <c r="J2233" i="5"/>
  <c r="I2233" i="5"/>
  <c r="G2233" i="5"/>
  <c r="R2233" i="5"/>
  <c r="F2233" i="5"/>
  <c r="H2233" i="5"/>
  <c r="E2233" i="5"/>
  <c r="X2233" i="5" s="1"/>
  <c r="F2213" i="5"/>
  <c r="R2213" i="5"/>
  <c r="J2213" i="5"/>
  <c r="G2213" i="5"/>
  <c r="E2201" i="5"/>
  <c r="X2201" i="5" s="1"/>
  <c r="G2201" i="5"/>
  <c r="F2201" i="5"/>
  <c r="H2201" i="5"/>
  <c r="I2201" i="5"/>
  <c r="R2201" i="5"/>
  <c r="H2161" i="5"/>
  <c r="E2161" i="5"/>
  <c r="X2161" i="5" s="1"/>
  <c r="J2161" i="5"/>
  <c r="F2161" i="5"/>
  <c r="R2161" i="5"/>
  <c r="F2141" i="5"/>
  <c r="E2141" i="5"/>
  <c r="X2141" i="5" s="1"/>
  <c r="J2141" i="5"/>
  <c r="I2141" i="5"/>
  <c r="R2141" i="5"/>
  <c r="I2125" i="5"/>
  <c r="F2125" i="5"/>
  <c r="G2125" i="5"/>
  <c r="H2125" i="5"/>
  <c r="R2125" i="5"/>
  <c r="J2125" i="5"/>
  <c r="E2125" i="5"/>
  <c r="X2125" i="5" s="1"/>
  <c r="G2097" i="5"/>
  <c r="H2097" i="5"/>
  <c r="J2097" i="5"/>
  <c r="I2097" i="5"/>
  <c r="F2097" i="5"/>
  <c r="E2097" i="5"/>
  <c r="X2097" i="5" s="1"/>
  <c r="R2097" i="5"/>
  <c r="G2073" i="5"/>
  <c r="I2073" i="5"/>
  <c r="F2073" i="5"/>
  <c r="J2073" i="5"/>
  <c r="E2073" i="5"/>
  <c r="X2073" i="5" s="1"/>
  <c r="H2073" i="5"/>
  <c r="J2049" i="5"/>
  <c r="G2049" i="5"/>
  <c r="E2049" i="5"/>
  <c r="X2049" i="5" s="1"/>
  <c r="R2049" i="5"/>
  <c r="R2005" i="5"/>
  <c r="I2005" i="5"/>
  <c r="J2005" i="5"/>
  <c r="F2005" i="5"/>
  <c r="E2005" i="5"/>
  <c r="X2005" i="5" s="1"/>
  <c r="H2005" i="5"/>
  <c r="G2005" i="5"/>
  <c r="G1993" i="5"/>
  <c r="I1993" i="5"/>
  <c r="R1993" i="5"/>
  <c r="F1993" i="5"/>
  <c r="J1993" i="5"/>
  <c r="H1993" i="5"/>
  <c r="E1993" i="5"/>
  <c r="X1993" i="5" s="1"/>
  <c r="H1985" i="5"/>
  <c r="G1985" i="5"/>
  <c r="E1985" i="5"/>
  <c r="X1985" i="5" s="1"/>
  <c r="R1985" i="5"/>
  <c r="I1985" i="5"/>
  <c r="J1985" i="5"/>
  <c r="F1985" i="5"/>
  <c r="R1969" i="5"/>
  <c r="E1969" i="5"/>
  <c r="X1969" i="5" s="1"/>
  <c r="H1969" i="5"/>
  <c r="G1969" i="5"/>
  <c r="J1969" i="5"/>
  <c r="F1969" i="5"/>
  <c r="G1949" i="5"/>
  <c r="I1949" i="5"/>
  <c r="J1949" i="5"/>
  <c r="H1949" i="5"/>
  <c r="R1949" i="5"/>
  <c r="F1949" i="5"/>
  <c r="E1949" i="5"/>
  <c r="X1949" i="5" s="1"/>
  <c r="R1901" i="5"/>
  <c r="I1901" i="5"/>
  <c r="H1901" i="5"/>
  <c r="G1901" i="5"/>
  <c r="F1901" i="5"/>
  <c r="G1877" i="5"/>
  <c r="J1877" i="5"/>
  <c r="H1877" i="5"/>
  <c r="R1877" i="5"/>
  <c r="E1877" i="5"/>
  <c r="X1877" i="5" s="1"/>
  <c r="I1877" i="5"/>
  <c r="F1877" i="5"/>
  <c r="F1865" i="5"/>
  <c r="J1865" i="5"/>
  <c r="G1865" i="5"/>
  <c r="H1865" i="5"/>
  <c r="R1865" i="5"/>
  <c r="E1865" i="5"/>
  <c r="X1865" i="5" s="1"/>
  <c r="G1849" i="5"/>
  <c r="F1849" i="5"/>
  <c r="E1849" i="5"/>
  <c r="X1849" i="5" s="1"/>
  <c r="J1849" i="5"/>
  <c r="I1849" i="5"/>
  <c r="R1849" i="5"/>
  <c r="H1849" i="5"/>
  <c r="I1841" i="5"/>
  <c r="H1841" i="5"/>
  <c r="J1841" i="5"/>
  <c r="E1841" i="5"/>
  <c r="X1841" i="5" s="1"/>
  <c r="F1841" i="5"/>
  <c r="G1841" i="5"/>
  <c r="E1825" i="5"/>
  <c r="X1825" i="5" s="1"/>
  <c r="G1825" i="5"/>
  <c r="H1825" i="5"/>
  <c r="R1825" i="5"/>
  <c r="J1825" i="5"/>
  <c r="I1825" i="5"/>
  <c r="I1817" i="5"/>
  <c r="J1817" i="5"/>
  <c r="E1817" i="5"/>
  <c r="X1817" i="5" s="1"/>
  <c r="H1817" i="5"/>
  <c r="R1817" i="5"/>
  <c r="G1817" i="5"/>
  <c r="F1817" i="5"/>
  <c r="E1801" i="5"/>
  <c r="X1801" i="5" s="1"/>
  <c r="F1801" i="5"/>
  <c r="G1801" i="5"/>
  <c r="J1801" i="5"/>
  <c r="H1801" i="5"/>
  <c r="R1801" i="5"/>
  <c r="I1801" i="5"/>
  <c r="H1769" i="5"/>
  <c r="R1769" i="5"/>
  <c r="J1769" i="5"/>
  <c r="G1769" i="5"/>
  <c r="F1769" i="5"/>
  <c r="I1769" i="5"/>
  <c r="E1769" i="5"/>
  <c r="X1769" i="5" s="1"/>
  <c r="E1753" i="5"/>
  <c r="X1753" i="5" s="1"/>
  <c r="J1753" i="5"/>
  <c r="H1753" i="5"/>
  <c r="I1753" i="5"/>
  <c r="R1753" i="5"/>
  <c r="G1753" i="5"/>
  <c r="F1737" i="5"/>
  <c r="J1737" i="5"/>
  <c r="H1737" i="5"/>
  <c r="I1737" i="5"/>
  <c r="G1737" i="5"/>
  <c r="E1737" i="5"/>
  <c r="X1737" i="5" s="1"/>
  <c r="F1729" i="5"/>
  <c r="E1729" i="5"/>
  <c r="X1729" i="5" s="1"/>
  <c r="R1729" i="5"/>
  <c r="J1729" i="5"/>
  <c r="H1729" i="5"/>
  <c r="G1729" i="5"/>
  <c r="I1729" i="5"/>
  <c r="I1717" i="5"/>
  <c r="G1717" i="5"/>
  <c r="E1717" i="5"/>
  <c r="X1717" i="5" s="1"/>
  <c r="R1717" i="5"/>
  <c r="J1717" i="5"/>
  <c r="E1709" i="5"/>
  <c r="X1709" i="5" s="1"/>
  <c r="J1709" i="5"/>
  <c r="G1709" i="5"/>
  <c r="R1709" i="5"/>
  <c r="H1709" i="5"/>
  <c r="F1709" i="5"/>
  <c r="I1709" i="5"/>
  <c r="F1693" i="5"/>
  <c r="R1693" i="5"/>
  <c r="E1693" i="5"/>
  <c r="X1693" i="5" s="1"/>
  <c r="H1693" i="5"/>
  <c r="G1693" i="5"/>
  <c r="I1693" i="5"/>
  <c r="I1681" i="5"/>
  <c r="E1681" i="5"/>
  <c r="X1681" i="5" s="1"/>
  <c r="J1681" i="5"/>
  <c r="R1681" i="5"/>
  <c r="H1681" i="5"/>
  <c r="G1681" i="5"/>
  <c r="F1665" i="5"/>
  <c r="G1665" i="5"/>
  <c r="J1665" i="5"/>
  <c r="E1665" i="5"/>
  <c r="X1665" i="5" s="1"/>
  <c r="H1665" i="5"/>
  <c r="H1645" i="5"/>
  <c r="I1645" i="5"/>
  <c r="E1645" i="5"/>
  <c r="X1645" i="5" s="1"/>
  <c r="R1645" i="5"/>
  <c r="J1645" i="5"/>
  <c r="J1621" i="5"/>
  <c r="E1621" i="5"/>
  <c r="X1621" i="5" s="1"/>
  <c r="H1621" i="5"/>
  <c r="F1621" i="5"/>
  <c r="F1605" i="5"/>
  <c r="H1605" i="5"/>
  <c r="I1605" i="5"/>
  <c r="R1605" i="5"/>
  <c r="E1605" i="5"/>
  <c r="X1605" i="5" s="1"/>
  <c r="J1605" i="5"/>
  <c r="G1605" i="5"/>
  <c r="J1597" i="5"/>
  <c r="E1597" i="5"/>
  <c r="X1597" i="5" s="1"/>
  <c r="H1597" i="5"/>
  <c r="F1597" i="5"/>
  <c r="H1589" i="5"/>
  <c r="G1589" i="5"/>
  <c r="I1589" i="5"/>
  <c r="E1589" i="5"/>
  <c r="X1589" i="5" s="1"/>
  <c r="R1589" i="5"/>
  <c r="H1573" i="5"/>
  <c r="F1573" i="5"/>
  <c r="G1573" i="5"/>
  <c r="E1573" i="5"/>
  <c r="X1573" i="5" s="1"/>
  <c r="I1573" i="5"/>
  <c r="R1573" i="5"/>
  <c r="I1565" i="5"/>
  <c r="G1565" i="5"/>
  <c r="J1565" i="5"/>
  <c r="E1565" i="5"/>
  <c r="X1565" i="5" s="1"/>
  <c r="H1565" i="5"/>
  <c r="F1565" i="5"/>
  <c r="R1565" i="5"/>
  <c r="H1549" i="5"/>
  <c r="G1549" i="5"/>
  <c r="J1549" i="5"/>
  <c r="F1549" i="5"/>
  <c r="R1549" i="5"/>
  <c r="E1549" i="5"/>
  <c r="X1549" i="5" s="1"/>
  <c r="I1549" i="5"/>
  <c r="R1537" i="5"/>
  <c r="F1537" i="5"/>
  <c r="J1537" i="5"/>
  <c r="H1537" i="5"/>
  <c r="E1537" i="5"/>
  <c r="X1537" i="5" s="1"/>
  <c r="H1529" i="5"/>
  <c r="E1529" i="5"/>
  <c r="X1529" i="5" s="1"/>
  <c r="J1529" i="5"/>
  <c r="I1529" i="5"/>
  <c r="G1529" i="5"/>
  <c r="F1529" i="5"/>
  <c r="R1529" i="5"/>
  <c r="R1517" i="5"/>
  <c r="J1517" i="5"/>
  <c r="I1517" i="5"/>
  <c r="H1517" i="5"/>
  <c r="F1517" i="5"/>
  <c r="H1501" i="5"/>
  <c r="J1501" i="5"/>
  <c r="I1501" i="5"/>
  <c r="R1501" i="5"/>
  <c r="E1501" i="5"/>
  <c r="X1501" i="5" s="1"/>
  <c r="G1501" i="5"/>
  <c r="F1501" i="5"/>
  <c r="H1493" i="5"/>
  <c r="E1493" i="5"/>
  <c r="X1493" i="5" s="1"/>
  <c r="F1493" i="5"/>
  <c r="J1493" i="5"/>
  <c r="R1493" i="5"/>
  <c r="I1477" i="5"/>
  <c r="H1477" i="5"/>
  <c r="G1477" i="5"/>
  <c r="J1477" i="5"/>
  <c r="E1465" i="5"/>
  <c r="X1465" i="5" s="1"/>
  <c r="R1465" i="5"/>
  <c r="G1465" i="5"/>
  <c r="J1465" i="5"/>
  <c r="I1465" i="5"/>
  <c r="H1465" i="5"/>
  <c r="F1465" i="5"/>
  <c r="G1453" i="5"/>
  <c r="J1453" i="5"/>
  <c r="E1453" i="5"/>
  <c r="X1453" i="5" s="1"/>
  <c r="H1453" i="5"/>
  <c r="I1441" i="5"/>
  <c r="G1441" i="5"/>
  <c r="R1441" i="5"/>
  <c r="F1441" i="5"/>
  <c r="J1441" i="5"/>
  <c r="E1369" i="5"/>
  <c r="X1369" i="5" s="1"/>
  <c r="G1369" i="5"/>
  <c r="R1369" i="5"/>
  <c r="F1369" i="5"/>
  <c r="I1369" i="5"/>
  <c r="H1369" i="5"/>
  <c r="J1345" i="5"/>
  <c r="G1345" i="5"/>
  <c r="R1345" i="5"/>
  <c r="E1345" i="5"/>
  <c r="X1345" i="5" s="1"/>
  <c r="H1345" i="5"/>
  <c r="I1345" i="5"/>
  <c r="F1345" i="5"/>
  <c r="J1337" i="5"/>
  <c r="G1337" i="5"/>
  <c r="E1337" i="5"/>
  <c r="X1337" i="5" s="1"/>
  <c r="F1337" i="5"/>
  <c r="R1337" i="5"/>
  <c r="I1337" i="5"/>
  <c r="H1317" i="5"/>
  <c r="F1317" i="5"/>
  <c r="J1317" i="5"/>
  <c r="G1317" i="5"/>
  <c r="R1317" i="5"/>
  <c r="J1573" i="5"/>
  <c r="H1717" i="5"/>
  <c r="G1621" i="5"/>
  <c r="I2161" i="5"/>
  <c r="F2273" i="5"/>
  <c r="E1441" i="5"/>
  <c r="X1441" i="5" s="1"/>
  <c r="F1477" i="5"/>
  <c r="I1493" i="5"/>
  <c r="I1597" i="5"/>
  <c r="F1645" i="5"/>
  <c r="R1665" i="5"/>
  <c r="J1693" i="5"/>
  <c r="R1737" i="5"/>
  <c r="I2249" i="5"/>
  <c r="H1337" i="5"/>
  <c r="F1589" i="5"/>
  <c r="F1753" i="5"/>
  <c r="E1317" i="5"/>
  <c r="X1317" i="5" s="1"/>
  <c r="G2401" i="5"/>
  <c r="I2401" i="5"/>
  <c r="J2401" i="5"/>
  <c r="H2401" i="5"/>
  <c r="F2401" i="5"/>
  <c r="E2401" i="5"/>
  <c r="X2401" i="5" s="1"/>
  <c r="R2401" i="5"/>
  <c r="E2389" i="5"/>
  <c r="X2389" i="5" s="1"/>
  <c r="J2389" i="5"/>
  <c r="I2389" i="5"/>
  <c r="R2389" i="5"/>
  <c r="G2389" i="5"/>
  <c r="F2389" i="5"/>
  <c r="H2389" i="5"/>
  <c r="G2377" i="5"/>
  <c r="R2377" i="5"/>
  <c r="H2377" i="5"/>
  <c r="E2377" i="5"/>
  <c r="X2377" i="5" s="1"/>
  <c r="F2377" i="5"/>
  <c r="I2377" i="5"/>
  <c r="J2377" i="5"/>
  <c r="F2361" i="5"/>
  <c r="E2361" i="5"/>
  <c r="X2361" i="5" s="1"/>
  <c r="H2361" i="5"/>
  <c r="I2361" i="5"/>
  <c r="G2361" i="5"/>
  <c r="R2361" i="5"/>
  <c r="J2361" i="5"/>
  <c r="R2353" i="5"/>
  <c r="G2353" i="5"/>
  <c r="J2353" i="5"/>
  <c r="H2353" i="5"/>
  <c r="F2353" i="5"/>
  <c r="E2353" i="5"/>
  <c r="X2353" i="5" s="1"/>
  <c r="I2353" i="5"/>
  <c r="F2341" i="5"/>
  <c r="G2341" i="5"/>
  <c r="R2341" i="5"/>
  <c r="J2341" i="5"/>
  <c r="H2341" i="5"/>
  <c r="I2341" i="5"/>
  <c r="E2341" i="5"/>
  <c r="X2341" i="5" s="1"/>
  <c r="H2289" i="5"/>
  <c r="F2289" i="5"/>
  <c r="I2289" i="5"/>
  <c r="J2289" i="5"/>
  <c r="E2289" i="5"/>
  <c r="X2289" i="5" s="1"/>
  <c r="G2289" i="5"/>
  <c r="R2289" i="5"/>
  <c r="G2253" i="5"/>
  <c r="F2253" i="5"/>
  <c r="H2253" i="5"/>
  <c r="R2253" i="5"/>
  <c r="E2253" i="5"/>
  <c r="X2253" i="5" s="1"/>
  <c r="I2253" i="5"/>
  <c r="I2245" i="5"/>
  <c r="H2245" i="5"/>
  <c r="J2245" i="5"/>
  <c r="G2245" i="5"/>
  <c r="E2245" i="5"/>
  <c r="X2245" i="5" s="1"/>
  <c r="R2245" i="5"/>
  <c r="J2237" i="5"/>
  <c r="H2237" i="5"/>
  <c r="G2237" i="5"/>
  <c r="E2237" i="5"/>
  <c r="X2237" i="5" s="1"/>
  <c r="R2237" i="5"/>
  <c r="F2237" i="5"/>
  <c r="I2237" i="5"/>
  <c r="F2225" i="5"/>
  <c r="E2225" i="5"/>
  <c r="X2225" i="5" s="1"/>
  <c r="I2225" i="5"/>
  <c r="J2225" i="5"/>
  <c r="H2225" i="5"/>
  <c r="R2225" i="5"/>
  <c r="G2225" i="5"/>
  <c r="R2209" i="5"/>
  <c r="J2209" i="5"/>
  <c r="E2209" i="5"/>
  <c r="X2209" i="5" s="1"/>
  <c r="H2209" i="5"/>
  <c r="G2209" i="5"/>
  <c r="I2209" i="5"/>
  <c r="F2209" i="5"/>
  <c r="E2197" i="5"/>
  <c r="X2197" i="5" s="1"/>
  <c r="R2197" i="5"/>
  <c r="G2197" i="5"/>
  <c r="F2197" i="5"/>
  <c r="J2197" i="5"/>
  <c r="I2197" i="5"/>
  <c r="H2197" i="5"/>
  <c r="R2185" i="5"/>
  <c r="I2185" i="5"/>
  <c r="H2185" i="5"/>
  <c r="J2185" i="5"/>
  <c r="G2185" i="5"/>
  <c r="F2185" i="5"/>
  <c r="E2185" i="5"/>
  <c r="X2185" i="5" s="1"/>
  <c r="E2177" i="5"/>
  <c r="X2177" i="5" s="1"/>
  <c r="I2177" i="5"/>
  <c r="R2177" i="5"/>
  <c r="G2177" i="5"/>
  <c r="J2177" i="5"/>
  <c r="H2177" i="5"/>
  <c r="F2177" i="5"/>
  <c r="H2165" i="5"/>
  <c r="E2165" i="5"/>
  <c r="X2165" i="5" s="1"/>
  <c r="I2165" i="5"/>
  <c r="J2165" i="5"/>
  <c r="R2165" i="5"/>
  <c r="G2165" i="5"/>
  <c r="H2145" i="5"/>
  <c r="E2145" i="5"/>
  <c r="X2145" i="5" s="1"/>
  <c r="J2145" i="5"/>
  <c r="R2145" i="5"/>
  <c r="I2145" i="5"/>
  <c r="G2145" i="5"/>
  <c r="F2145" i="5"/>
  <c r="I2105" i="5"/>
  <c r="E2105" i="5"/>
  <c r="X2105" i="5" s="1"/>
  <c r="R2105" i="5"/>
  <c r="F2105" i="5"/>
  <c r="J2105" i="5"/>
  <c r="H2105" i="5"/>
  <c r="G2105" i="5"/>
  <c r="J2085" i="5"/>
  <c r="R2085" i="5"/>
  <c r="E2085" i="5"/>
  <c r="X2085" i="5" s="1"/>
  <c r="G2085" i="5"/>
  <c r="H2085" i="5"/>
  <c r="F2085" i="5"/>
  <c r="I2085" i="5"/>
  <c r="J2077" i="5"/>
  <c r="F2077" i="5"/>
  <c r="H2077" i="5"/>
  <c r="E2077" i="5"/>
  <c r="X2077" i="5" s="1"/>
  <c r="I2077" i="5"/>
  <c r="R2077" i="5"/>
  <c r="G2077" i="5"/>
  <c r="R2069" i="5"/>
  <c r="E2069" i="5"/>
  <c r="X2069" i="5" s="1"/>
  <c r="J2069" i="5"/>
  <c r="H2069" i="5"/>
  <c r="G2069" i="5"/>
  <c r="I2069" i="5"/>
  <c r="F2069" i="5"/>
  <c r="G2061" i="5"/>
  <c r="R2061" i="5"/>
  <c r="E2061" i="5"/>
  <c r="X2061" i="5" s="1"/>
  <c r="I2061" i="5"/>
  <c r="H2061" i="5"/>
  <c r="F2061" i="5"/>
  <c r="G2033" i="5"/>
  <c r="J2033" i="5"/>
  <c r="F2033" i="5"/>
  <c r="E2033" i="5"/>
  <c r="X2033" i="5" s="1"/>
  <c r="R2033" i="5"/>
  <c r="I2033" i="5"/>
  <c r="G2013" i="5"/>
  <c r="R2013" i="5"/>
  <c r="F2013" i="5"/>
  <c r="J2013" i="5"/>
  <c r="E2013" i="5"/>
  <c r="X2013" i="5" s="1"/>
  <c r="I2013" i="5"/>
  <c r="R2009" i="5"/>
  <c r="J2009" i="5"/>
  <c r="H2009" i="5"/>
  <c r="E2009" i="5"/>
  <c r="X2009" i="5" s="1"/>
  <c r="I2009" i="5"/>
  <c r="G2009" i="5"/>
  <c r="F2009" i="5"/>
  <c r="J1997" i="5"/>
  <c r="E1997" i="5"/>
  <c r="X1997" i="5" s="1"/>
  <c r="F1997" i="5"/>
  <c r="H1997" i="5"/>
  <c r="I1997" i="5"/>
  <c r="E1965" i="5"/>
  <c r="X1965" i="5" s="1"/>
  <c r="J1965" i="5"/>
  <c r="F1965" i="5"/>
  <c r="R1965" i="5"/>
  <c r="H1965" i="5"/>
  <c r="I1965" i="5"/>
  <c r="H1945" i="5"/>
  <c r="I1945" i="5"/>
  <c r="F1945" i="5"/>
  <c r="G1945" i="5"/>
  <c r="E1945" i="5"/>
  <c r="X1945" i="5" s="1"/>
  <c r="J1945" i="5"/>
  <c r="R1945" i="5"/>
  <c r="G1929" i="5"/>
  <c r="I1929" i="5"/>
  <c r="J1929" i="5"/>
  <c r="H1929" i="5"/>
  <c r="R1929" i="5"/>
  <c r="F1929" i="5"/>
  <c r="E1929" i="5"/>
  <c r="X1929" i="5" s="1"/>
  <c r="H1905" i="5"/>
  <c r="F1905" i="5"/>
  <c r="J1905" i="5"/>
  <c r="R1905" i="5"/>
  <c r="R1869" i="5"/>
  <c r="E1869" i="5"/>
  <c r="X1869" i="5" s="1"/>
  <c r="F1869" i="5"/>
  <c r="J1869" i="5"/>
  <c r="G1869" i="5"/>
  <c r="I1869" i="5"/>
  <c r="H1869" i="5"/>
  <c r="E1861" i="5"/>
  <c r="X1861" i="5" s="1"/>
  <c r="H1861" i="5"/>
  <c r="G1861" i="5"/>
  <c r="I1861" i="5"/>
  <c r="R1861" i="5"/>
  <c r="F1861" i="5"/>
  <c r="J1861" i="5"/>
  <c r="H1845" i="5"/>
  <c r="J1845" i="5"/>
  <c r="F1845" i="5"/>
  <c r="G1845" i="5"/>
  <c r="E1845" i="5"/>
  <c r="X1845" i="5" s="1"/>
  <c r="I1845" i="5"/>
  <c r="R1837" i="5"/>
  <c r="H1837" i="5"/>
  <c r="E1837" i="5"/>
  <c r="X1837" i="5" s="1"/>
  <c r="I1837" i="5"/>
  <c r="F1837" i="5"/>
  <c r="J1837" i="5"/>
  <c r="R1805" i="5"/>
  <c r="F1805" i="5"/>
  <c r="J1805" i="5"/>
  <c r="E1805" i="5"/>
  <c r="X1805" i="5" s="1"/>
  <c r="H1805" i="5"/>
  <c r="G1805" i="5"/>
  <c r="I1805" i="5"/>
  <c r="F1777" i="5"/>
  <c r="G1777" i="5"/>
  <c r="J1777" i="5"/>
  <c r="I1777" i="5"/>
  <c r="E1777" i="5"/>
  <c r="X1777" i="5" s="1"/>
  <c r="R1777" i="5"/>
  <c r="H1777" i="5"/>
  <c r="H1749" i="5"/>
  <c r="E1749" i="5"/>
  <c r="X1749" i="5" s="1"/>
  <c r="G1749" i="5"/>
  <c r="R1749" i="5"/>
  <c r="I1749" i="5"/>
  <c r="J1749" i="5"/>
  <c r="F1749" i="5"/>
  <c r="F1741" i="5"/>
  <c r="I1741" i="5"/>
  <c r="H1741" i="5"/>
  <c r="R1741" i="5"/>
  <c r="E1741" i="5"/>
  <c r="X1741" i="5" s="1"/>
  <c r="G1741" i="5"/>
  <c r="H1701" i="5"/>
  <c r="G1701" i="5"/>
  <c r="R1701" i="5"/>
  <c r="J1701" i="5"/>
  <c r="F1701" i="5"/>
  <c r="I1701" i="5"/>
  <c r="E1701" i="5"/>
  <c r="X1701" i="5" s="1"/>
  <c r="I1689" i="5"/>
  <c r="G1689" i="5"/>
  <c r="F1689" i="5"/>
  <c r="R1689" i="5"/>
  <c r="J1689" i="5"/>
  <c r="E1689" i="5"/>
  <c r="X1689" i="5" s="1"/>
  <c r="H1689" i="5"/>
  <c r="I1685" i="5"/>
  <c r="J1685" i="5"/>
  <c r="G1685" i="5"/>
  <c r="H1685" i="5"/>
  <c r="E1685" i="5"/>
  <c r="X1685" i="5" s="1"/>
  <c r="F1685" i="5"/>
  <c r="R1685" i="5"/>
  <c r="R1677" i="5"/>
  <c r="I1677" i="5"/>
  <c r="E1677" i="5"/>
  <c r="X1677" i="5" s="1"/>
  <c r="J1677" i="5"/>
  <c r="F1677" i="5"/>
  <c r="G1677" i="5"/>
  <c r="H1677" i="5"/>
  <c r="G1633" i="5"/>
  <c r="J1633" i="5"/>
  <c r="R1633" i="5"/>
  <c r="E1633" i="5"/>
  <c r="X1633" i="5" s="1"/>
  <c r="I1633" i="5"/>
  <c r="H1633" i="5"/>
  <c r="F1633" i="5"/>
  <c r="J1625" i="5"/>
  <c r="F1625" i="5"/>
  <c r="I1625" i="5"/>
  <c r="E1625" i="5"/>
  <c r="X1625" i="5" s="1"/>
  <c r="R1625" i="5"/>
  <c r="G1625" i="5"/>
  <c r="R1601" i="5"/>
  <c r="E1601" i="5"/>
  <c r="X1601" i="5" s="1"/>
  <c r="H1601" i="5"/>
  <c r="G1601" i="5"/>
  <c r="F1601" i="5"/>
  <c r="I1601" i="5"/>
  <c r="R1593" i="5"/>
  <c r="E1593" i="5"/>
  <c r="X1593" i="5" s="1"/>
  <c r="I1593" i="5"/>
  <c r="H1593" i="5"/>
  <c r="F1593" i="5"/>
  <c r="G1593" i="5"/>
  <c r="J1593" i="5"/>
  <c r="E1581" i="5"/>
  <c r="X1581" i="5" s="1"/>
  <c r="F1581" i="5"/>
  <c r="H1581" i="5"/>
  <c r="I1581" i="5"/>
  <c r="J1581" i="5"/>
  <c r="G1581" i="5"/>
  <c r="R1581" i="5"/>
  <c r="J1569" i="5"/>
  <c r="I1569" i="5"/>
  <c r="H1569" i="5"/>
  <c r="G1569" i="5"/>
  <c r="E1569" i="5"/>
  <c r="X1569" i="5" s="1"/>
  <c r="R1569" i="5"/>
  <c r="F1569" i="5"/>
  <c r="I1545" i="5"/>
  <c r="H1545" i="5"/>
  <c r="F1541" i="5"/>
  <c r="R1541" i="5"/>
  <c r="I1541" i="5"/>
  <c r="J1541" i="5"/>
  <c r="H1541" i="5"/>
  <c r="J1533" i="5"/>
  <c r="I1533" i="5"/>
  <c r="H1533" i="5"/>
  <c r="R1533" i="5"/>
  <c r="F1533" i="5"/>
  <c r="E1533" i="5"/>
  <c r="X1533" i="5" s="1"/>
  <c r="J1525" i="5"/>
  <c r="R1525" i="5"/>
  <c r="F1525" i="5"/>
  <c r="G1525" i="5"/>
  <c r="H1525" i="5"/>
  <c r="I1525" i="5"/>
  <c r="E1509" i="5"/>
  <c r="X1509" i="5" s="1"/>
  <c r="R1509" i="5"/>
  <c r="H1509" i="5"/>
  <c r="J1509" i="5"/>
  <c r="G1509" i="5"/>
  <c r="F1509" i="5"/>
  <c r="E1505" i="5"/>
  <c r="X1505" i="5" s="1"/>
  <c r="F1505" i="5"/>
  <c r="J1505" i="5"/>
  <c r="G1505" i="5"/>
  <c r="I1505" i="5"/>
  <c r="H1505" i="5"/>
  <c r="R1505" i="5"/>
  <c r="F1461" i="5"/>
  <c r="R1461" i="5"/>
  <c r="I1461" i="5"/>
  <c r="J1461" i="5"/>
  <c r="E1461" i="5"/>
  <c r="X1461" i="5" s="1"/>
  <c r="H1461" i="5"/>
  <c r="G1461" i="5"/>
  <c r="R1425" i="5"/>
  <c r="I1425" i="5"/>
  <c r="F1425" i="5"/>
  <c r="J1425" i="5"/>
  <c r="H1425" i="5"/>
  <c r="E1425" i="5"/>
  <c r="X1425" i="5" s="1"/>
  <c r="G1425" i="5"/>
  <c r="I1413" i="5"/>
  <c r="R1413" i="5"/>
  <c r="H1413" i="5"/>
  <c r="F1413" i="5"/>
  <c r="G1413" i="5"/>
  <c r="E1413" i="5"/>
  <c r="X1413" i="5" s="1"/>
  <c r="I1397" i="5"/>
  <c r="J1397" i="5"/>
  <c r="F1397" i="5"/>
  <c r="E1397" i="5"/>
  <c r="X1397" i="5" s="1"/>
  <c r="R1397" i="5"/>
  <c r="H1397" i="5"/>
  <c r="H1381" i="5"/>
  <c r="G1381" i="5"/>
  <c r="J1381" i="5"/>
  <c r="I1381" i="5"/>
  <c r="R1381" i="5"/>
  <c r="E1381" i="5"/>
  <c r="X1381" i="5" s="1"/>
  <c r="F1381" i="5"/>
  <c r="J1365" i="5"/>
  <c r="R1365" i="5"/>
  <c r="E1365" i="5"/>
  <c r="X1365" i="5" s="1"/>
  <c r="G1365" i="5"/>
  <c r="F1365" i="5"/>
  <c r="H1365" i="5"/>
  <c r="I1365" i="5"/>
  <c r="E1349" i="5"/>
  <c r="X1349" i="5" s="1"/>
  <c r="R1349" i="5"/>
  <c r="F1349" i="5"/>
  <c r="I1349" i="5"/>
  <c r="H1349" i="5"/>
  <c r="J1349" i="5"/>
  <c r="G1349" i="5"/>
  <c r="F1341" i="5"/>
  <c r="J1341" i="5"/>
  <c r="H1341" i="5"/>
  <c r="G1341" i="5"/>
  <c r="I1341" i="5"/>
  <c r="E1341" i="5"/>
  <c r="X1341" i="5" s="1"/>
  <c r="R1341" i="5"/>
  <c r="G1321" i="5"/>
  <c r="J1321" i="5"/>
  <c r="R1321" i="5"/>
  <c r="H1321" i="5"/>
  <c r="I1321" i="5"/>
  <c r="F1321" i="5"/>
  <c r="E1321" i="5"/>
  <c r="X1321" i="5" s="1"/>
  <c r="H2049" i="5"/>
  <c r="R2073" i="5"/>
  <c r="I2049" i="5"/>
  <c r="F2049" i="5"/>
  <c r="I1509" i="5"/>
  <c r="F2245" i="5"/>
  <c r="G1905" i="5"/>
  <c r="I2213" i="5"/>
  <c r="G1397" i="5"/>
  <c r="R1477" i="5"/>
  <c r="F2165" i="5"/>
  <c r="J1413" i="5"/>
  <c r="I1317" i="5"/>
  <c r="H2337" i="5"/>
  <c r="F1825" i="5"/>
  <c r="J2253" i="5"/>
  <c r="R1841" i="5"/>
  <c r="H2013" i="5"/>
  <c r="J2061" i="5"/>
  <c r="I1537" i="5"/>
  <c r="G1537" i="5"/>
  <c r="H1441" i="5"/>
  <c r="R1453" i="5"/>
  <c r="E1477" i="5"/>
  <c r="X1477" i="5" s="1"/>
  <c r="R1597" i="5"/>
  <c r="G1645" i="5"/>
  <c r="I1665" i="5"/>
  <c r="F1717" i="5"/>
  <c r="J1741" i="5"/>
  <c r="R1845" i="5"/>
  <c r="I1969" i="5"/>
  <c r="J2201" i="5"/>
  <c r="E1525" i="5"/>
  <c r="X1525" i="5" s="1"/>
  <c r="H2033" i="5"/>
  <c r="J1369" i="5"/>
  <c r="E1517" i="5"/>
  <c r="X1517" i="5" s="1"/>
  <c r="H1625" i="5"/>
  <c r="I1865" i="5"/>
  <c r="H2381" i="5"/>
  <c r="J1589" i="5"/>
  <c r="J1601" i="5"/>
  <c r="J1901" i="5"/>
  <c r="R1247" i="5"/>
  <c r="R1255" i="5"/>
  <c r="R1134" i="5"/>
  <c r="R1111" i="5"/>
  <c r="X1111" i="5"/>
  <c r="R1095" i="5"/>
  <c r="X1095" i="5"/>
  <c r="R1026" i="5"/>
  <c r="R896" i="5"/>
  <c r="X896" i="5"/>
  <c r="R885" i="5"/>
  <c r="R950" i="5"/>
  <c r="R927" i="5"/>
  <c r="F1790" i="5"/>
  <c r="H1952" i="5"/>
  <c r="J2232" i="5"/>
  <c r="G1790" i="5"/>
  <c r="R1137" i="5"/>
  <c r="H2112" i="5"/>
  <c r="R2296" i="5"/>
  <c r="H1790" i="5"/>
  <c r="E1952" i="5"/>
  <c r="X1952" i="5" s="1"/>
  <c r="I2162" i="5"/>
  <c r="H1894" i="5"/>
  <c r="I2040" i="5"/>
  <c r="J2064" i="5"/>
  <c r="E2328" i="5"/>
  <c r="X2328" i="5" s="1"/>
  <c r="J2342" i="5"/>
  <c r="G2280" i="5"/>
  <c r="I1818" i="5"/>
  <c r="J1513" i="5"/>
  <c r="R1310" i="5"/>
  <c r="I1310" i="5"/>
  <c r="H2084" i="5"/>
  <c r="I2084" i="5"/>
  <c r="R2084" i="5"/>
  <c r="J2100" i="5"/>
  <c r="G2100" i="5"/>
  <c r="I2100" i="5"/>
  <c r="E2116" i="5"/>
  <c r="X2116" i="5" s="1"/>
  <c r="R2116" i="5"/>
  <c r="H2116" i="5"/>
  <c r="H2204" i="5"/>
  <c r="I2204" i="5"/>
  <c r="I2220" i="5"/>
  <c r="F2220" i="5"/>
  <c r="H2220" i="5"/>
  <c r="E2236" i="5"/>
  <c r="X2236" i="5" s="1"/>
  <c r="J2236" i="5"/>
  <c r="G2236" i="5"/>
  <c r="F2090" i="5"/>
  <c r="R2090" i="5"/>
  <c r="G2090" i="5"/>
  <c r="J2090" i="5"/>
  <c r="J2170" i="5"/>
  <c r="F2170" i="5"/>
  <c r="F2338" i="5"/>
  <c r="I2338" i="5"/>
  <c r="R2338" i="5"/>
  <c r="J2338" i="5"/>
  <c r="G2338" i="5"/>
  <c r="R2166" i="5"/>
  <c r="H2166" i="5"/>
  <c r="F2222" i="5"/>
  <c r="J2222" i="5"/>
  <c r="R2222" i="5"/>
  <c r="J2326" i="5"/>
  <c r="R2326" i="5"/>
  <c r="I1862" i="5"/>
  <c r="H1862" i="5"/>
  <c r="G1862" i="5"/>
  <c r="E1862" i="5"/>
  <c r="X1862" i="5" s="1"/>
  <c r="G1585" i="5"/>
  <c r="H1585" i="5"/>
  <c r="H2321" i="5"/>
  <c r="F2321" i="5"/>
  <c r="E2037" i="5"/>
  <c r="X2037" i="5" s="1"/>
  <c r="F2037" i="5"/>
  <c r="J2037" i="5"/>
  <c r="H2065" i="5"/>
  <c r="G2065" i="5"/>
  <c r="J2065" i="5"/>
  <c r="R1191" i="5"/>
  <c r="H1534" i="5"/>
  <c r="I1534" i="5"/>
  <c r="G2116" i="5"/>
  <c r="G2321" i="5"/>
  <c r="E2090" i="5"/>
  <c r="X2090" i="5" s="1"/>
  <c r="R2100" i="5"/>
  <c r="E2338" i="5"/>
  <c r="X2338" i="5" s="1"/>
  <c r="X1133" i="5"/>
  <c r="E1342" i="5"/>
  <c r="X1342" i="5" s="1"/>
  <c r="G2204" i="5"/>
  <c r="G1534" i="5"/>
  <c r="J1857" i="5"/>
  <c r="R2037" i="5"/>
  <c r="I2037" i="5"/>
  <c r="F2374" i="5"/>
  <c r="R2216" i="5"/>
  <c r="E1786" i="5"/>
  <c r="X1786" i="5" s="1"/>
  <c r="H2040" i="5"/>
  <c r="F2402" i="5"/>
  <c r="F2168" i="5"/>
  <c r="R2344" i="5"/>
  <c r="F2008" i="5"/>
  <c r="R2312" i="5"/>
  <c r="F2280" i="5"/>
  <c r="H2045" i="5"/>
  <c r="I1893" i="5"/>
  <c r="E1790" i="5"/>
  <c r="X1790" i="5" s="1"/>
  <c r="H1976" i="5"/>
  <c r="R2374" i="5"/>
  <c r="J2328" i="5"/>
  <c r="I2200" i="5"/>
  <c r="F1936" i="5"/>
  <c r="E2312" i="5"/>
  <c r="X2312" i="5" s="1"/>
  <c r="I2136" i="5"/>
  <c r="R1662" i="5"/>
  <c r="E2045" i="5"/>
  <c r="X2045" i="5" s="1"/>
  <c r="J1790" i="5"/>
  <c r="R1398" i="5"/>
  <c r="R1091" i="5"/>
  <c r="G1921" i="5"/>
  <c r="F2290" i="5"/>
  <c r="J2388" i="5"/>
  <c r="H2149" i="5"/>
  <c r="F1385" i="5"/>
  <c r="F1978" i="5"/>
  <c r="J1654" i="5"/>
  <c r="R1654" i="5"/>
  <c r="I1630" i="5"/>
  <c r="R1630" i="5"/>
  <c r="R917" i="5"/>
  <c r="X867" i="5"/>
  <c r="J2148" i="5"/>
  <c r="F2166" i="5"/>
  <c r="I1346" i="5"/>
  <c r="H2338" i="5"/>
  <c r="J2302" i="5"/>
  <c r="E2302" i="5"/>
  <c r="X2302" i="5" s="1"/>
  <c r="I2021" i="5"/>
  <c r="H1793" i="5"/>
  <c r="I1462" i="5"/>
  <c r="E1793" i="5"/>
  <c r="X1793" i="5" s="1"/>
  <c r="R2277" i="5"/>
  <c r="H2037" i="5"/>
  <c r="G1462" i="5"/>
  <c r="R1173" i="5"/>
  <c r="E2321" i="5"/>
  <c r="X2321" i="5" s="1"/>
  <c r="H2385" i="5"/>
  <c r="H1921" i="5"/>
  <c r="R2149" i="5"/>
  <c r="J2196" i="5"/>
  <c r="R2320" i="5"/>
  <c r="I2144" i="5"/>
  <c r="I2060" i="5"/>
  <c r="R2044" i="5"/>
  <c r="R2028" i="5"/>
  <c r="G1996" i="5"/>
  <c r="F1980" i="5"/>
  <c r="H1964" i="5"/>
  <c r="F2072" i="5"/>
  <c r="H2292" i="5"/>
  <c r="G1762" i="5"/>
  <c r="J1850" i="5"/>
  <c r="H2277" i="5"/>
  <c r="E2277" i="5"/>
  <c r="X2277" i="5" s="1"/>
  <c r="R1021" i="5"/>
  <c r="E2149" i="5"/>
  <c r="X2149" i="5" s="1"/>
  <c r="R1014" i="5"/>
  <c r="G1385" i="5"/>
  <c r="F2214" i="5"/>
  <c r="H2388" i="5"/>
  <c r="H2288" i="5"/>
  <c r="R1334" i="5"/>
  <c r="R1062" i="5"/>
  <c r="R1385" i="5"/>
  <c r="J1385" i="5"/>
  <c r="J2385" i="5"/>
  <c r="R1167" i="5"/>
  <c r="R2128" i="5"/>
  <c r="E2128" i="5"/>
  <c r="X2128" i="5" s="1"/>
  <c r="I2128" i="5"/>
  <c r="J2336" i="5"/>
  <c r="E2336" i="5"/>
  <c r="X2336" i="5" s="1"/>
  <c r="F2322" i="5"/>
  <c r="I2322" i="5"/>
  <c r="F2110" i="5"/>
  <c r="I2110" i="5"/>
  <c r="H2110" i="5"/>
  <c r="G2110" i="5"/>
  <c r="G2050" i="5"/>
  <c r="F2050" i="5"/>
  <c r="F2038" i="5"/>
  <c r="J2038" i="5"/>
  <c r="H2038" i="5"/>
  <c r="G2038" i="5"/>
  <c r="I2038" i="5"/>
  <c r="R2038" i="5"/>
  <c r="J2022" i="5"/>
  <c r="I2022" i="5"/>
  <c r="H2022" i="5"/>
  <c r="E2022" i="5"/>
  <c r="X2022" i="5" s="1"/>
  <c r="E2014" i="5"/>
  <c r="X2014" i="5" s="1"/>
  <c r="I2014" i="5"/>
  <c r="R2014" i="5"/>
  <c r="H2014" i="5"/>
  <c r="G2160" i="5"/>
  <c r="H2104" i="5"/>
  <c r="R2352" i="5"/>
  <c r="I1984" i="5"/>
  <c r="G2014" i="5"/>
  <c r="I2314" i="5"/>
  <c r="H2314" i="5"/>
  <c r="E2320" i="5"/>
  <c r="X2320" i="5" s="1"/>
  <c r="H2390" i="5"/>
  <c r="H1838" i="5"/>
  <c r="R2092" i="5"/>
  <c r="J2110" i="5"/>
  <c r="F2014" i="5"/>
  <c r="E2164" i="5"/>
  <c r="X2164" i="5" s="1"/>
  <c r="F2164" i="5"/>
  <c r="E2180" i="5"/>
  <c r="X2180" i="5" s="1"/>
  <c r="J2180" i="5"/>
  <c r="F2154" i="5"/>
  <c r="E2154" i="5"/>
  <c r="X2154" i="5" s="1"/>
  <c r="H2218" i="5"/>
  <c r="E2218" i="5"/>
  <c r="X2218" i="5" s="1"/>
  <c r="I2378" i="5"/>
  <c r="F2378" i="5"/>
  <c r="E2150" i="5"/>
  <c r="X2150" i="5" s="1"/>
  <c r="F2150" i="5"/>
  <c r="R2110" i="5"/>
  <c r="X1290" i="5"/>
  <c r="R1112" i="5"/>
  <c r="R1271" i="5"/>
  <c r="E2016" i="5"/>
  <c r="X2016" i="5" s="1"/>
  <c r="F2016" i="5"/>
  <c r="I2088" i="5"/>
  <c r="E2088" i="5"/>
  <c r="X2088" i="5" s="1"/>
  <c r="E2208" i="5"/>
  <c r="X2208" i="5" s="1"/>
  <c r="R2208" i="5"/>
  <c r="G2208" i="5"/>
  <c r="G2304" i="5"/>
  <c r="R2304" i="5"/>
  <c r="I2058" i="5"/>
  <c r="G2058" i="5"/>
  <c r="R1946" i="5"/>
  <c r="H1946" i="5"/>
  <c r="G1946" i="5"/>
  <c r="E1946" i="5"/>
  <c r="X1946" i="5" s="1"/>
  <c r="E1766" i="5"/>
  <c r="X1766" i="5" s="1"/>
  <c r="F2192" i="5"/>
  <c r="E2160" i="5"/>
  <c r="X2160" i="5" s="1"/>
  <c r="E2110" i="5"/>
  <c r="X2110" i="5" s="1"/>
  <c r="J2014" i="5"/>
  <c r="G2212" i="5"/>
  <c r="E2212" i="5"/>
  <c r="X2212" i="5" s="1"/>
  <c r="G2228" i="5"/>
  <c r="H2228" i="5"/>
  <c r="H2266" i="5"/>
  <c r="R2266" i="5"/>
  <c r="F2198" i="5"/>
  <c r="E2198" i="5"/>
  <c r="X2198" i="5" s="1"/>
  <c r="H2246" i="5"/>
  <c r="G2246" i="5"/>
  <c r="J2398" i="5"/>
  <c r="E2398" i="5"/>
  <c r="X2398" i="5" s="1"/>
  <c r="F2376" i="5"/>
  <c r="H2376" i="5"/>
  <c r="J2400" i="5"/>
  <c r="H2400" i="5"/>
  <c r="E2038" i="5"/>
  <c r="X2038" i="5" s="1"/>
  <c r="G2022" i="5"/>
  <c r="E1930" i="5"/>
  <c r="X1930" i="5" s="1"/>
  <c r="I1930" i="5"/>
  <c r="J1930" i="5"/>
  <c r="R1902" i="5"/>
  <c r="F1902" i="5"/>
  <c r="I1902" i="5"/>
  <c r="R1886" i="5"/>
  <c r="F1886" i="5"/>
  <c r="E1886" i="5"/>
  <c r="X1886" i="5" s="1"/>
  <c r="G1846" i="5"/>
  <c r="H1846" i="5"/>
  <c r="J1846" i="5"/>
  <c r="R1814" i="5"/>
  <c r="F1814" i="5"/>
  <c r="R1802" i="5"/>
  <c r="I1802" i="5"/>
  <c r="J1802" i="5"/>
  <c r="E1802" i="5"/>
  <c r="X1802" i="5" s="1"/>
  <c r="F1802" i="5"/>
  <c r="G1802" i="5"/>
  <c r="H1730" i="5"/>
  <c r="R1730" i="5"/>
  <c r="G1722" i="5"/>
  <c r="J1722" i="5"/>
  <c r="E1694" i="5"/>
  <c r="X1694" i="5" s="1"/>
  <c r="H1694" i="5"/>
  <c r="I1694" i="5"/>
  <c r="E1650" i="5"/>
  <c r="X1650" i="5" s="1"/>
  <c r="G1650" i="5"/>
  <c r="H1646" i="5"/>
  <c r="F1646" i="5"/>
  <c r="I1646" i="5"/>
  <c r="J1646" i="5"/>
  <c r="E1646" i="5"/>
  <c r="X1646" i="5" s="1"/>
  <c r="F1638" i="5"/>
  <c r="E1638" i="5"/>
  <c r="X1638" i="5" s="1"/>
  <c r="G1638" i="5"/>
  <c r="G1626" i="5"/>
  <c r="F1626" i="5"/>
  <c r="R1578" i="5"/>
  <c r="I1578" i="5"/>
  <c r="J1522" i="5"/>
  <c r="H1522" i="5"/>
  <c r="I1522" i="5"/>
  <c r="G1514" i="5"/>
  <c r="F1514" i="5"/>
  <c r="J1514" i="5"/>
  <c r="I1474" i="5"/>
  <c r="R1474" i="5"/>
  <c r="I1466" i="5"/>
  <c r="H1466" i="5"/>
  <c r="R1466" i="5"/>
  <c r="F1466" i="5"/>
  <c r="G1446" i="5"/>
  <c r="E1446" i="5"/>
  <c r="X1446" i="5" s="1"/>
  <c r="H1446" i="5"/>
  <c r="J1418" i="5"/>
  <c r="F1418" i="5"/>
  <c r="I1418" i="5"/>
  <c r="H1418" i="5"/>
  <c r="R1418" i="5"/>
  <c r="I1410" i="5"/>
  <c r="R1410" i="5"/>
  <c r="J1410" i="5"/>
  <c r="E1410" i="5"/>
  <c r="X1410" i="5" s="1"/>
  <c r="G1402" i="5"/>
  <c r="H1402" i="5"/>
  <c r="R1402" i="5"/>
  <c r="J1402" i="5"/>
  <c r="F1402" i="5"/>
  <c r="E1402" i="5"/>
  <c r="X1402" i="5" s="1"/>
  <c r="I1402" i="5"/>
  <c r="I1390" i="5"/>
  <c r="H1390" i="5"/>
  <c r="G1390" i="5"/>
  <c r="J1390" i="5"/>
  <c r="E1390" i="5"/>
  <c r="X1390" i="5" s="1"/>
  <c r="F1390" i="5"/>
  <c r="R1390" i="5"/>
  <c r="H1374" i="5"/>
  <c r="F1374" i="5"/>
  <c r="G1374" i="5"/>
  <c r="E1374" i="5"/>
  <c r="X1374" i="5" s="1"/>
  <c r="J1374" i="5"/>
  <c r="R1374" i="5"/>
  <c r="I1374" i="5"/>
  <c r="R1244" i="5"/>
  <c r="X1244" i="5"/>
  <c r="R1215" i="5"/>
  <c r="R1163" i="5"/>
  <c r="X1163" i="5"/>
  <c r="X1120" i="5"/>
  <c r="R1092" i="5"/>
  <c r="R1052" i="5"/>
  <c r="R1044" i="5"/>
  <c r="R977" i="5"/>
  <c r="X977" i="5"/>
  <c r="R933" i="5"/>
  <c r="R920" i="5"/>
  <c r="X920" i="5"/>
  <c r="R867" i="5"/>
  <c r="R851" i="5"/>
  <c r="G1814" i="5"/>
  <c r="E1814" i="5"/>
  <c r="X1814" i="5" s="1"/>
  <c r="I1446" i="5"/>
  <c r="X851" i="5"/>
  <c r="R1926" i="5"/>
  <c r="F1926" i="5"/>
  <c r="J1926" i="5"/>
  <c r="H1910" i="5"/>
  <c r="R1910" i="5"/>
  <c r="R1898" i="5"/>
  <c r="J1898" i="5"/>
  <c r="I1898" i="5"/>
  <c r="J1878" i="5"/>
  <c r="I1878" i="5"/>
  <c r="I1858" i="5"/>
  <c r="F1858" i="5"/>
  <c r="I1806" i="5"/>
  <c r="H1806" i="5"/>
  <c r="F1806" i="5"/>
  <c r="E1806" i="5"/>
  <c r="X1806" i="5" s="1"/>
  <c r="J1806" i="5"/>
  <c r="R1806" i="5"/>
  <c r="I1738" i="5"/>
  <c r="G1738" i="5"/>
  <c r="H1738" i="5"/>
  <c r="G1726" i="5"/>
  <c r="I1726" i="5"/>
  <c r="J1714" i="5"/>
  <c r="F1714" i="5"/>
  <c r="R1714" i="5"/>
  <c r="H1714" i="5"/>
  <c r="I1714" i="5"/>
  <c r="G1714" i="5"/>
  <c r="R1698" i="5"/>
  <c r="H1698" i="5"/>
  <c r="F1698" i="5"/>
  <c r="G1698" i="5"/>
  <c r="G1682" i="5"/>
  <c r="R1682" i="5"/>
  <c r="J1682" i="5"/>
  <c r="I1682" i="5"/>
  <c r="E1682" i="5"/>
  <c r="X1682" i="5" s="1"/>
  <c r="H1682" i="5"/>
  <c r="F1682" i="5"/>
  <c r="G1630" i="5"/>
  <c r="H1630" i="5"/>
  <c r="H1602" i="5"/>
  <c r="G1602" i="5"/>
  <c r="E1602" i="5"/>
  <c r="X1602" i="5" s="1"/>
  <c r="E1590" i="5"/>
  <c r="X1590" i="5" s="1"/>
  <c r="R1590" i="5"/>
  <c r="F1574" i="5"/>
  <c r="G1574" i="5"/>
  <c r="I1574" i="5"/>
  <c r="E1566" i="5"/>
  <c r="X1566" i="5" s="1"/>
  <c r="R1566" i="5"/>
  <c r="J1566" i="5"/>
  <c r="H1566" i="5"/>
  <c r="E1562" i="5"/>
  <c r="X1562" i="5" s="1"/>
  <c r="H1562" i="5"/>
  <c r="R1562" i="5"/>
  <c r="J1562" i="5"/>
  <c r="F1562" i="5"/>
  <c r="I1562" i="5"/>
  <c r="G1530" i="5"/>
  <c r="H1530" i="5"/>
  <c r="R1530" i="5"/>
  <c r="J1530" i="5"/>
  <c r="R1518" i="5"/>
  <c r="H1518" i="5"/>
  <c r="E1518" i="5"/>
  <c r="X1518" i="5" s="1"/>
  <c r="J1518" i="5"/>
  <c r="J1490" i="5"/>
  <c r="E1490" i="5"/>
  <c r="X1490" i="5" s="1"/>
  <c r="G1450" i="5"/>
  <c r="F1450" i="5"/>
  <c r="E1450" i="5"/>
  <c r="X1450" i="5" s="1"/>
  <c r="J1450" i="5"/>
  <c r="G1442" i="5"/>
  <c r="I1442" i="5"/>
  <c r="F1442" i="5"/>
  <c r="H1442" i="5"/>
  <c r="I1434" i="5"/>
  <c r="R1434" i="5"/>
  <c r="G1434" i="5"/>
  <c r="H1434" i="5"/>
  <c r="F1434" i="5"/>
  <c r="E1434" i="5"/>
  <c r="X1434" i="5" s="1"/>
  <c r="J1434" i="5"/>
  <c r="E1426" i="5"/>
  <c r="X1426" i="5" s="1"/>
  <c r="F1426" i="5"/>
  <c r="G1426" i="5"/>
  <c r="J1426" i="5"/>
  <c r="R1426" i="5"/>
  <c r="I1406" i="5"/>
  <c r="E1406" i="5"/>
  <c r="X1406" i="5" s="1"/>
  <c r="R1406" i="5"/>
  <c r="J1406" i="5"/>
  <c r="F1406" i="5"/>
  <c r="I1394" i="5"/>
  <c r="H1394" i="5"/>
  <c r="G1394" i="5"/>
  <c r="J1394" i="5"/>
  <c r="R1394" i="5"/>
  <c r="G1386" i="5"/>
  <c r="E1386" i="5"/>
  <c r="X1386" i="5" s="1"/>
  <c r="R1386" i="5"/>
  <c r="I1386" i="5"/>
  <c r="F1386" i="5"/>
  <c r="H1386" i="5"/>
  <c r="J1386" i="5"/>
  <c r="X1237" i="5"/>
  <c r="R1237" i="5"/>
  <c r="R1223" i="5"/>
  <c r="R1171" i="5"/>
  <c r="X1171" i="5"/>
  <c r="R1155" i="5"/>
  <c r="R1139" i="5"/>
  <c r="X1116" i="5"/>
  <c r="R1116" i="5"/>
  <c r="R1108" i="5"/>
  <c r="R1065" i="5"/>
  <c r="X1065" i="5"/>
  <c r="R1058" i="5"/>
  <c r="X1058" i="5"/>
  <c r="R1008" i="5"/>
  <c r="X1008" i="5"/>
  <c r="X954" i="5"/>
  <c r="R954" i="5"/>
  <c r="X847" i="5"/>
  <c r="J1814" i="5"/>
  <c r="F1446" i="5"/>
  <c r="R1015" i="5"/>
  <c r="R1120" i="5"/>
  <c r="R847" i="5"/>
  <c r="E1714" i="5"/>
  <c r="X1714" i="5" s="1"/>
  <c r="H1802" i="5"/>
  <c r="E1418" i="5"/>
  <c r="X1418" i="5" s="1"/>
  <c r="F1910" i="5"/>
  <c r="G1878" i="5"/>
  <c r="G1418" i="5"/>
  <c r="J1726" i="5"/>
  <c r="G1898" i="5"/>
  <c r="G1902" i="5"/>
  <c r="G1490" i="5"/>
  <c r="F1314" i="5"/>
  <c r="I1314" i="5"/>
  <c r="R1250" i="5"/>
  <c r="I2066" i="5"/>
  <c r="J2066" i="5"/>
  <c r="I1696" i="5"/>
  <c r="H1696" i="5"/>
  <c r="E1829" i="5"/>
  <c r="X1829" i="5" s="1"/>
  <c r="G1829" i="5"/>
  <c r="I1857" i="5"/>
  <c r="E1857" i="5"/>
  <c r="X1857" i="5" s="1"/>
  <c r="G1873" i="5"/>
  <c r="I1873" i="5"/>
  <c r="E2113" i="5"/>
  <c r="X2113" i="5" s="1"/>
  <c r="H2113" i="5"/>
  <c r="G1894" i="5"/>
  <c r="J1894" i="5"/>
  <c r="F1894" i="5"/>
  <c r="J2162" i="5"/>
  <c r="E2162" i="5"/>
  <c r="X2162" i="5" s="1"/>
  <c r="F2162" i="5"/>
  <c r="G2162" i="5"/>
  <c r="G2045" i="5"/>
  <c r="J2045" i="5"/>
  <c r="I1312" i="5"/>
  <c r="H1312" i="5"/>
  <c r="R1037" i="5"/>
  <c r="R1534" i="5"/>
  <c r="F1534" i="5"/>
  <c r="E1534" i="5"/>
  <c r="X1534" i="5" s="1"/>
  <c r="R1765" i="5"/>
  <c r="I1765" i="5"/>
  <c r="G1494" i="5"/>
  <c r="H1494" i="5"/>
  <c r="F1781" i="5"/>
  <c r="I1781" i="5"/>
  <c r="G2290" i="5"/>
  <c r="E2290" i="5"/>
  <c r="X2290" i="5" s="1"/>
  <c r="I2290" i="5"/>
  <c r="J2290" i="5"/>
  <c r="R2290" i="5"/>
  <c r="R1069" i="5"/>
  <c r="G1346" i="5"/>
  <c r="E1346" i="5"/>
  <c r="X1346" i="5" s="1"/>
  <c r="F2316" i="5"/>
  <c r="G2196" i="5"/>
  <c r="E2196" i="5"/>
  <c r="X2196" i="5" s="1"/>
  <c r="I1968" i="5"/>
  <c r="J1968" i="5"/>
  <c r="F2000" i="5"/>
  <c r="I2000" i="5"/>
  <c r="I2288" i="5"/>
  <c r="F2288" i="5"/>
  <c r="R1051" i="5"/>
  <c r="R1282" i="5"/>
  <c r="R1189" i="5"/>
  <c r="R1107" i="5"/>
  <c r="X1051" i="5"/>
  <c r="E1314" i="5"/>
  <c r="X1314" i="5" s="1"/>
  <c r="H2162" i="5"/>
  <c r="X1040" i="5"/>
  <c r="J1534" i="5"/>
  <c r="H1781" i="5"/>
  <c r="E1894" i="5"/>
  <c r="X1894" i="5" s="1"/>
  <c r="G2294" i="5"/>
  <c r="I2154" i="5"/>
  <c r="R2122" i="5"/>
  <c r="R2300" i="5"/>
  <c r="R2272" i="5"/>
  <c r="J2278" i="5"/>
  <c r="H2378" i="5"/>
  <c r="I2218" i="5"/>
  <c r="R2186" i="5"/>
  <c r="R2132" i="5"/>
  <c r="J1346" i="5"/>
  <c r="F1346" i="5"/>
  <c r="R1314" i="5"/>
  <c r="H1314" i="5"/>
  <c r="X1282" i="5"/>
  <c r="R1135" i="5"/>
  <c r="R1040" i="5"/>
  <c r="J1765" i="5"/>
  <c r="J1909" i="5"/>
  <c r="I2113" i="5"/>
  <c r="H1568" i="5"/>
  <c r="R2065" i="5"/>
  <c r="G1930" i="5"/>
  <c r="R1930" i="5"/>
  <c r="H1930" i="5"/>
  <c r="F1930" i="5"/>
  <c r="I1926" i="5"/>
  <c r="G1926" i="5"/>
  <c r="H1926" i="5"/>
  <c r="E1926" i="5"/>
  <c r="X1926" i="5" s="1"/>
  <c r="J1910" i="5"/>
  <c r="E1910" i="5"/>
  <c r="X1910" i="5" s="1"/>
  <c r="I1910" i="5"/>
  <c r="G1910" i="5"/>
  <c r="H1902" i="5"/>
  <c r="J1902" i="5"/>
  <c r="E1902" i="5"/>
  <c r="X1902" i="5" s="1"/>
  <c r="E1878" i="5"/>
  <c r="X1878" i="5" s="1"/>
  <c r="R1878" i="5"/>
  <c r="R1858" i="5"/>
  <c r="J1858" i="5"/>
  <c r="I1846" i="5"/>
  <c r="F1846" i="5"/>
  <c r="R1846" i="5"/>
  <c r="E1846" i="5"/>
  <c r="X1846" i="5" s="1"/>
  <c r="J1770" i="5"/>
  <c r="I1770" i="5"/>
  <c r="G1770" i="5"/>
  <c r="E1738" i="5"/>
  <c r="X1738" i="5" s="1"/>
  <c r="R1738" i="5"/>
  <c r="J1738" i="5"/>
  <c r="I1722" i="5"/>
  <c r="R1722" i="5"/>
  <c r="I1698" i="5"/>
  <c r="E1698" i="5"/>
  <c r="X1698" i="5" s="1"/>
  <c r="J1698" i="5"/>
  <c r="J1694" i="5"/>
  <c r="G1694" i="5"/>
  <c r="F1694" i="5"/>
  <c r="R1694" i="5"/>
  <c r="E1678" i="5"/>
  <c r="X1678" i="5" s="1"/>
  <c r="F1678" i="5"/>
  <c r="R1678" i="5"/>
  <c r="E1654" i="5"/>
  <c r="X1654" i="5" s="1"/>
  <c r="F1654" i="5"/>
  <c r="R1650" i="5"/>
  <c r="H1650" i="5"/>
  <c r="I1638" i="5"/>
  <c r="J1638" i="5"/>
  <c r="H1638" i="5"/>
  <c r="R1638" i="5"/>
  <c r="J1630" i="5"/>
  <c r="F1630" i="5"/>
  <c r="E1630" i="5"/>
  <c r="X1630" i="5" s="1"/>
  <c r="F2326" i="5"/>
  <c r="H2154" i="5"/>
  <c r="I2332" i="5"/>
  <c r="R1170" i="5"/>
  <c r="R2400" i="5"/>
  <c r="R2218" i="5"/>
  <c r="H2164" i="5"/>
  <c r="X1167" i="5"/>
  <c r="F2256" i="5"/>
  <c r="R2398" i="5"/>
  <c r="R2340" i="5"/>
  <c r="I2292" i="5"/>
  <c r="R1838" i="5"/>
  <c r="R1346" i="5"/>
  <c r="J1314" i="5"/>
  <c r="I1829" i="5"/>
  <c r="R1119" i="5"/>
  <c r="R2113" i="5"/>
  <c r="R1450" i="5"/>
  <c r="J1578" i="5"/>
  <c r="G1522" i="5"/>
  <c r="E1522" i="5"/>
  <c r="X1522" i="5" s="1"/>
  <c r="F1530" i="5"/>
  <c r="R1442" i="5"/>
  <c r="J1442" i="5"/>
  <c r="I1426" i="5"/>
  <c r="H1426" i="5"/>
  <c r="F1578" i="5"/>
  <c r="E1530" i="5"/>
  <c r="X1530" i="5" s="1"/>
  <c r="G1578" i="5"/>
  <c r="R1522" i="5"/>
  <c r="R1267" i="5"/>
  <c r="X1223" i="5"/>
  <c r="E1514" i="5"/>
  <c r="X1514" i="5" s="1"/>
  <c r="G1518" i="5"/>
  <c r="G1410" i="5"/>
  <c r="G1406" i="5"/>
  <c r="J1446" i="5"/>
  <c r="H1406" i="5"/>
  <c r="H1450" i="5"/>
  <c r="J1466" i="5"/>
  <c r="E1466" i="5"/>
  <c r="X1466" i="5" s="1"/>
  <c r="F1490" i="5"/>
  <c r="F1410" i="5"/>
  <c r="F1522" i="5"/>
  <c r="H1578" i="5"/>
  <c r="I1530" i="5"/>
  <c r="G1562" i="5"/>
  <c r="E1442" i="5"/>
  <c r="X1442" i="5" s="1"/>
  <c r="I1566" i="5"/>
  <c r="F1566" i="5"/>
  <c r="R1574" i="5"/>
  <c r="E1574" i="5"/>
  <c r="X1574" i="5" s="1"/>
  <c r="J1574" i="5"/>
  <c r="H1574" i="5"/>
  <c r="G1566" i="5"/>
  <c r="R1514" i="5"/>
  <c r="R1446" i="5"/>
  <c r="I1518" i="5"/>
  <c r="F1518" i="5"/>
  <c r="H1410" i="5"/>
  <c r="I1450" i="5"/>
  <c r="G1466" i="5"/>
  <c r="R1104" i="5"/>
  <c r="G2124" i="5"/>
  <c r="R2124" i="5"/>
  <c r="R2156" i="5"/>
  <c r="I2156" i="5"/>
  <c r="I2172" i="5"/>
  <c r="F2172" i="5"/>
  <c r="G2172" i="5"/>
  <c r="I2260" i="5"/>
  <c r="H2260" i="5"/>
  <c r="H2284" i="5"/>
  <c r="I2284" i="5"/>
  <c r="J2284" i="5"/>
  <c r="F2348" i="5"/>
  <c r="E2348" i="5"/>
  <c r="X2348" i="5" s="1"/>
  <c r="I2348" i="5"/>
  <c r="H2364" i="5"/>
  <c r="G2364" i="5"/>
  <c r="E2250" i="5"/>
  <c r="X2250" i="5" s="1"/>
  <c r="R2250" i="5"/>
  <c r="H2298" i="5"/>
  <c r="E2298" i="5"/>
  <c r="X2298" i="5" s="1"/>
  <c r="H2346" i="5"/>
  <c r="J2346" i="5"/>
  <c r="E2118" i="5"/>
  <c r="X2118" i="5" s="1"/>
  <c r="H2118" i="5"/>
  <c r="I2118" i="5"/>
  <c r="I2182" i="5"/>
  <c r="R2182" i="5"/>
  <c r="G2350" i="5"/>
  <c r="F2350" i="5"/>
  <c r="J2350" i="5"/>
  <c r="J2382" i="5"/>
  <c r="I2382" i="5"/>
  <c r="R1203" i="5"/>
  <c r="G2368" i="5"/>
  <c r="F2368" i="5"/>
  <c r="I2368" i="5"/>
  <c r="I2384" i="5"/>
  <c r="R2384" i="5"/>
  <c r="H1810" i="5"/>
  <c r="R1810" i="5"/>
  <c r="J2258" i="5"/>
  <c r="E2258" i="5"/>
  <c r="X2258" i="5" s="1"/>
  <c r="F1853" i="5"/>
  <c r="G1853" i="5"/>
  <c r="R1853" i="5"/>
  <c r="R1842" i="5"/>
  <c r="F1842" i="5"/>
  <c r="R1934" i="5"/>
  <c r="F1934" i="5"/>
  <c r="F2301" i="5"/>
  <c r="R2301" i="5"/>
  <c r="E2368" i="5"/>
  <c r="X2368" i="5" s="1"/>
  <c r="R2350" i="5"/>
  <c r="F2294" i="5"/>
  <c r="J2182" i="5"/>
  <c r="F2182" i="5"/>
  <c r="H2402" i="5"/>
  <c r="I2122" i="5"/>
  <c r="J2348" i="5"/>
  <c r="G2332" i="5"/>
  <c r="G2316" i="5"/>
  <c r="J2300" i="5"/>
  <c r="E2284" i="5"/>
  <c r="X2284" i="5" s="1"/>
  <c r="R2278" i="5"/>
  <c r="E2346" i="5"/>
  <c r="X2346" i="5" s="1"/>
  <c r="H2250" i="5"/>
  <c r="F2186" i="5"/>
  <c r="G2256" i="5"/>
  <c r="R2118" i="5"/>
  <c r="R2364" i="5"/>
  <c r="R2260" i="5"/>
  <c r="G2156" i="5"/>
  <c r="I1318" i="5"/>
  <c r="F1585" i="5"/>
  <c r="R1874" i="5"/>
  <c r="R1686" i="5"/>
  <c r="R1075" i="5"/>
  <c r="R1290" i="5"/>
  <c r="J1322" i="5"/>
  <c r="R1322" i="5"/>
  <c r="E1988" i="5"/>
  <c r="X1988" i="5" s="1"/>
  <c r="F1988" i="5"/>
  <c r="E2020" i="5"/>
  <c r="X2020" i="5" s="1"/>
  <c r="R2020" i="5"/>
  <c r="I2020" i="5"/>
  <c r="G2068" i="5"/>
  <c r="R2068" i="5"/>
  <c r="R970" i="5"/>
  <c r="R1085" i="5"/>
  <c r="X1085" i="5"/>
  <c r="G1766" i="5"/>
  <c r="R1766" i="5"/>
  <c r="H2092" i="5"/>
  <c r="G2092" i="5"/>
  <c r="H2108" i="5"/>
  <c r="J2108" i="5"/>
  <c r="F2212" i="5"/>
  <c r="J2212" i="5"/>
  <c r="R2228" i="5"/>
  <c r="I2228" i="5"/>
  <c r="J2228" i="5"/>
  <c r="R2244" i="5"/>
  <c r="H2244" i="5"/>
  <c r="I2388" i="5"/>
  <c r="R2388" i="5"/>
  <c r="H2138" i="5"/>
  <c r="G2138" i="5"/>
  <c r="H2202" i="5"/>
  <c r="F2202" i="5"/>
  <c r="I2202" i="5"/>
  <c r="F2266" i="5"/>
  <c r="G2266" i="5"/>
  <c r="J2314" i="5"/>
  <c r="R2314" i="5"/>
  <c r="F2362" i="5"/>
  <c r="G2362" i="5"/>
  <c r="G2134" i="5"/>
  <c r="F2134" i="5"/>
  <c r="I2198" i="5"/>
  <c r="J2198" i="5"/>
  <c r="G2198" i="5"/>
  <c r="E2246" i="5"/>
  <c r="X2246" i="5" s="1"/>
  <c r="F2246" i="5"/>
  <c r="R2310" i="5"/>
  <c r="J2310" i="5"/>
  <c r="G2358" i="5"/>
  <c r="E2358" i="5"/>
  <c r="X2358" i="5" s="1"/>
  <c r="G2390" i="5"/>
  <c r="E2390" i="5"/>
  <c r="X2390" i="5" s="1"/>
  <c r="J2390" i="5"/>
  <c r="R1928" i="5"/>
  <c r="I1928" i="5"/>
  <c r="E1944" i="5"/>
  <c r="X1944" i="5" s="1"/>
  <c r="R1944" i="5"/>
  <c r="H1968" i="5"/>
  <c r="R1968" i="5"/>
  <c r="E1968" i="5"/>
  <c r="X1968" i="5" s="1"/>
  <c r="G1984" i="5"/>
  <c r="F1984" i="5"/>
  <c r="J1984" i="5"/>
  <c r="H2016" i="5"/>
  <c r="J2016" i="5"/>
  <c r="I2032" i="5"/>
  <c r="F2032" i="5"/>
  <c r="J2032" i="5"/>
  <c r="R2048" i="5"/>
  <c r="J2048" i="5"/>
  <c r="G2072" i="5"/>
  <c r="H2072" i="5"/>
  <c r="I2072" i="5"/>
  <c r="R2072" i="5"/>
  <c r="G2088" i="5"/>
  <c r="H2088" i="5"/>
  <c r="R2104" i="5"/>
  <c r="I2104" i="5"/>
  <c r="G2128" i="5"/>
  <c r="F2128" i="5"/>
  <c r="H2144" i="5"/>
  <c r="F2144" i="5"/>
  <c r="R2160" i="5"/>
  <c r="F2160" i="5"/>
  <c r="J2160" i="5"/>
  <c r="I2176" i="5"/>
  <c r="R2176" i="5"/>
  <c r="F2176" i="5"/>
  <c r="H2192" i="5"/>
  <c r="G2192" i="5"/>
  <c r="H2208" i="5"/>
  <c r="I2208" i="5"/>
  <c r="E2224" i="5"/>
  <c r="X2224" i="5" s="1"/>
  <c r="F2224" i="5"/>
  <c r="I2240" i="5"/>
  <c r="H2240" i="5"/>
  <c r="F2240" i="5"/>
  <c r="E2304" i="5"/>
  <c r="X2304" i="5" s="1"/>
  <c r="J2304" i="5"/>
  <c r="J2320" i="5"/>
  <c r="F2320" i="5"/>
  <c r="I2336" i="5"/>
  <c r="R2336" i="5"/>
  <c r="G2352" i="5"/>
  <c r="F2352" i="5"/>
  <c r="F1511" i="5"/>
  <c r="J1511" i="5"/>
  <c r="E1387" i="5"/>
  <c r="X1387" i="5" s="1"/>
  <c r="I1387" i="5"/>
  <c r="H2368" i="5"/>
  <c r="H2336" i="5"/>
  <c r="G2240" i="5"/>
  <c r="H2224" i="5"/>
  <c r="J2208" i="5"/>
  <c r="I2016" i="5"/>
  <c r="H1944" i="5"/>
  <c r="E1928" i="5"/>
  <c r="X1928" i="5" s="1"/>
  <c r="E2350" i="5"/>
  <c r="X2350" i="5" s="1"/>
  <c r="H2294" i="5"/>
  <c r="J2294" i="5"/>
  <c r="E2182" i="5"/>
  <c r="X2182" i="5" s="1"/>
  <c r="J2134" i="5"/>
  <c r="F2314" i="5"/>
  <c r="G2314" i="5"/>
  <c r="I2266" i="5"/>
  <c r="J2266" i="5"/>
  <c r="E2122" i="5"/>
  <c r="X2122" i="5" s="1"/>
  <c r="G2388" i="5"/>
  <c r="R2348" i="5"/>
  <c r="J2332" i="5"/>
  <c r="H2316" i="5"/>
  <c r="E2300" i="5"/>
  <c r="X2300" i="5" s="1"/>
  <c r="F2284" i="5"/>
  <c r="I2212" i="5"/>
  <c r="H2212" i="5"/>
  <c r="R2196" i="5"/>
  <c r="H1766" i="5"/>
  <c r="I1766" i="5"/>
  <c r="G1322" i="5"/>
  <c r="I2320" i="5"/>
  <c r="H2304" i="5"/>
  <c r="F2304" i="5"/>
  <c r="R2288" i="5"/>
  <c r="R2192" i="5"/>
  <c r="I2192" i="5"/>
  <c r="J2144" i="5"/>
  <c r="H2128" i="5"/>
  <c r="E2104" i="5"/>
  <c r="X2104" i="5" s="1"/>
  <c r="F2104" i="5"/>
  <c r="G2000" i="5"/>
  <c r="E2000" i="5"/>
  <c r="X2000" i="5" s="1"/>
  <c r="R2390" i="5"/>
  <c r="H2278" i="5"/>
  <c r="R2246" i="5"/>
  <c r="I2346" i="5"/>
  <c r="J2250" i="5"/>
  <c r="I2186" i="5"/>
  <c r="G1326" i="5"/>
  <c r="H2352" i="5"/>
  <c r="J2256" i="5"/>
  <c r="J2088" i="5"/>
  <c r="F2088" i="5"/>
  <c r="H2048" i="5"/>
  <c r="H1984" i="5"/>
  <c r="H2198" i="5"/>
  <c r="G2298" i="5"/>
  <c r="R2138" i="5"/>
  <c r="E2172" i="5"/>
  <c r="X2172" i="5" s="1"/>
  <c r="R2240" i="5"/>
  <c r="H2176" i="5"/>
  <c r="H2160" i="5"/>
  <c r="R2382" i="5"/>
  <c r="I2230" i="5"/>
  <c r="I2364" i="5"/>
  <c r="F2244" i="5"/>
  <c r="E2228" i="5"/>
  <c r="X2228" i="5" s="1"/>
  <c r="J2140" i="5"/>
  <c r="R2108" i="5"/>
  <c r="J2092" i="5"/>
  <c r="R1286" i="5"/>
  <c r="R1007" i="5"/>
  <c r="H1906" i="5"/>
  <c r="R2368" i="5"/>
  <c r="F2336" i="5"/>
  <c r="R2224" i="5"/>
  <c r="I2224" i="5"/>
  <c r="F2208" i="5"/>
  <c r="R2016" i="5"/>
  <c r="F1944" i="5"/>
  <c r="I2350" i="5"/>
  <c r="E2294" i="5"/>
  <c r="X2294" i="5" s="1"/>
  <c r="I2294" i="5"/>
  <c r="G2182" i="5"/>
  <c r="I2402" i="5"/>
  <c r="E2314" i="5"/>
  <c r="X2314" i="5" s="1"/>
  <c r="E2266" i="5"/>
  <c r="X2266" i="5" s="1"/>
  <c r="J2122" i="5"/>
  <c r="F2388" i="5"/>
  <c r="G2348" i="5"/>
  <c r="E2332" i="5"/>
  <c r="X2332" i="5" s="1"/>
  <c r="J2316" i="5"/>
  <c r="I2300" i="5"/>
  <c r="G2284" i="5"/>
  <c r="R2212" i="5"/>
  <c r="F2196" i="5"/>
  <c r="I2196" i="5"/>
  <c r="F1766" i="5"/>
  <c r="F1322" i="5"/>
  <c r="H2320" i="5"/>
  <c r="I2304" i="5"/>
  <c r="G2288" i="5"/>
  <c r="E2288" i="5"/>
  <c r="X2288" i="5" s="1"/>
  <c r="E2192" i="5"/>
  <c r="X2192" i="5" s="1"/>
  <c r="G2144" i="5"/>
  <c r="J2128" i="5"/>
  <c r="G2104" i="5"/>
  <c r="H2000" i="5"/>
  <c r="J2000" i="5"/>
  <c r="F2390" i="5"/>
  <c r="G2278" i="5"/>
  <c r="J2246" i="5"/>
  <c r="I2246" i="5"/>
  <c r="G2250" i="5"/>
  <c r="I2250" i="5"/>
  <c r="E2186" i="5"/>
  <c r="X2186" i="5" s="1"/>
  <c r="X988" i="5"/>
  <c r="J2352" i="5"/>
  <c r="R2256" i="5"/>
  <c r="G2176" i="5"/>
  <c r="R2088" i="5"/>
  <c r="J2072" i="5"/>
  <c r="G2048" i="5"/>
  <c r="R1984" i="5"/>
  <c r="X1203" i="5"/>
  <c r="R2198" i="5"/>
  <c r="F2298" i="5"/>
  <c r="H2172" i="5"/>
  <c r="R1143" i="5"/>
  <c r="J2384" i="5"/>
  <c r="E2240" i="5"/>
  <c r="X2240" i="5" s="1"/>
  <c r="E2176" i="5"/>
  <c r="X2176" i="5" s="1"/>
  <c r="F1968" i="5"/>
  <c r="F2382" i="5"/>
  <c r="G2230" i="5"/>
  <c r="J2364" i="5"/>
  <c r="E2244" i="5"/>
  <c r="X2244" i="5" s="1"/>
  <c r="F2228" i="5"/>
  <c r="R2140" i="5"/>
  <c r="I2108" i="5"/>
  <c r="I1350" i="5"/>
  <c r="J1585" i="5"/>
  <c r="G1330" i="5"/>
  <c r="E1330" i="5"/>
  <c r="X1330" i="5" s="1"/>
  <c r="X1271" i="5"/>
  <c r="F1302" i="5"/>
  <c r="J1302" i="5"/>
  <c r="H2276" i="5"/>
  <c r="G2276" i="5"/>
  <c r="F2308" i="5"/>
  <c r="J2308" i="5"/>
  <c r="G2356" i="5"/>
  <c r="R2356" i="5"/>
  <c r="F2254" i="5"/>
  <c r="H2254" i="5"/>
  <c r="I2326" i="5"/>
  <c r="E2214" i="5"/>
  <c r="X2214" i="5" s="1"/>
  <c r="G2154" i="5"/>
  <c r="R2180" i="5"/>
  <c r="G2272" i="5"/>
  <c r="G2218" i="5"/>
  <c r="F2372" i="5"/>
  <c r="G2148" i="5"/>
  <c r="J2324" i="5"/>
  <c r="R2276" i="5"/>
  <c r="G1932" i="5"/>
  <c r="H1932" i="5"/>
  <c r="F1932" i="5"/>
  <c r="I1494" i="5"/>
  <c r="J1387" i="5"/>
  <c r="R1159" i="5"/>
  <c r="H1322" i="5"/>
  <c r="E1322" i="5"/>
  <c r="X1322" i="5" s="1"/>
  <c r="R1956" i="5"/>
  <c r="E1956" i="5"/>
  <c r="X1956" i="5" s="1"/>
  <c r="G2052" i="5"/>
  <c r="I2052" i="5"/>
  <c r="J1318" i="5"/>
  <c r="R1318" i="5"/>
  <c r="R1350" i="5"/>
  <c r="G1350" i="5"/>
  <c r="E2140" i="5"/>
  <c r="X2140" i="5" s="1"/>
  <c r="G2140" i="5"/>
  <c r="E2156" i="5"/>
  <c r="X2156" i="5" s="1"/>
  <c r="F2156" i="5"/>
  <c r="R2172" i="5"/>
  <c r="J2172" i="5"/>
  <c r="J2260" i="5"/>
  <c r="F2260" i="5"/>
  <c r="G2260" i="5"/>
  <c r="G2300" i="5"/>
  <c r="H2300" i="5"/>
  <c r="R2316" i="5"/>
  <c r="E2316" i="5"/>
  <c r="X2316" i="5" s="1"/>
  <c r="H2332" i="5"/>
  <c r="R2332" i="5"/>
  <c r="H2122" i="5"/>
  <c r="F2122" i="5"/>
  <c r="J2186" i="5"/>
  <c r="G2186" i="5"/>
  <c r="G2402" i="5"/>
  <c r="E2402" i="5"/>
  <c r="X2402" i="5" s="1"/>
  <c r="R2402" i="5"/>
  <c r="R2230" i="5"/>
  <c r="E2230" i="5"/>
  <c r="X2230" i="5" s="1"/>
  <c r="I2278" i="5"/>
  <c r="F2278" i="5"/>
  <c r="H2256" i="5"/>
  <c r="I2256" i="5"/>
  <c r="X1287" i="5"/>
  <c r="X1124" i="5"/>
  <c r="R1001" i="5"/>
  <c r="G1938" i="5"/>
  <c r="H1938" i="5"/>
  <c r="H1672" i="5"/>
  <c r="I1672" i="5"/>
  <c r="R1981" i="5"/>
  <c r="J1981" i="5"/>
  <c r="E1981" i="5"/>
  <c r="X1981" i="5" s="1"/>
  <c r="F1890" i="5"/>
  <c r="I1890" i="5"/>
  <c r="G2042" i="5"/>
  <c r="F2042" i="5"/>
  <c r="I2042" i="5"/>
  <c r="R1585" i="5"/>
  <c r="I1585" i="5"/>
  <c r="E1938" i="5"/>
  <c r="X1938" i="5" s="1"/>
  <c r="I1842" i="5"/>
  <c r="H1890" i="5"/>
  <c r="E1810" i="5"/>
  <c r="X1810" i="5" s="1"/>
  <c r="E1931" i="5"/>
  <c r="X1931" i="5" s="1"/>
  <c r="H1931" i="5"/>
  <c r="E1863" i="5"/>
  <c r="X1863" i="5" s="1"/>
  <c r="I1863" i="5"/>
  <c r="E1567" i="5"/>
  <c r="X1567" i="5" s="1"/>
  <c r="G1567" i="5"/>
  <c r="I1543" i="5"/>
  <c r="G1543" i="5"/>
  <c r="H1479" i="5"/>
  <c r="R1479" i="5"/>
  <c r="R1327" i="5"/>
  <c r="F1327" i="5"/>
  <c r="H2193" i="5"/>
  <c r="F1686" i="5"/>
  <c r="G1686" i="5"/>
  <c r="G1874" i="5"/>
  <c r="E1874" i="5"/>
  <c r="X1874" i="5" s="1"/>
  <c r="H1874" i="5"/>
  <c r="G2258" i="5"/>
  <c r="I2258" i="5"/>
  <c r="G1842" i="5"/>
  <c r="E1842" i="5"/>
  <c r="X1842" i="5" s="1"/>
  <c r="H1961" i="5"/>
  <c r="G1961" i="5"/>
  <c r="R1436" i="5"/>
  <c r="I1436" i="5"/>
  <c r="J1298" i="5"/>
  <c r="I1934" i="5"/>
  <c r="G1672" i="5"/>
  <c r="F2258" i="5"/>
  <c r="I1938" i="5"/>
  <c r="J2042" i="5"/>
  <c r="H1842" i="5"/>
  <c r="J1874" i="5"/>
  <c r="R1526" i="5"/>
  <c r="E1526" i="5"/>
  <c r="X1526" i="5" s="1"/>
  <c r="R2379" i="5"/>
  <c r="J2379" i="5"/>
  <c r="I2367" i="5"/>
  <c r="J2367" i="5"/>
  <c r="H2303" i="5"/>
  <c r="J2303" i="5"/>
  <c r="H2326" i="5"/>
  <c r="G2326" i="5"/>
  <c r="J2214" i="5"/>
  <c r="E2400" i="5"/>
  <c r="X2400" i="5" s="1"/>
  <c r="H2272" i="5"/>
  <c r="R2378" i="5"/>
  <c r="J2376" i="5"/>
  <c r="I2398" i="5"/>
  <c r="I1298" i="5"/>
  <c r="G1890" i="5"/>
  <c r="I1981" i="5"/>
  <c r="F1672" i="5"/>
  <c r="R1938" i="5"/>
  <c r="H1853" i="5"/>
  <c r="E2042" i="5"/>
  <c r="X2042" i="5" s="1"/>
  <c r="H1686" i="5"/>
  <c r="F2193" i="5"/>
  <c r="X1002" i="5"/>
  <c r="E1686" i="5"/>
  <c r="X1686" i="5" s="1"/>
  <c r="E1890" i="5"/>
  <c r="X1890" i="5" s="1"/>
  <c r="F1810" i="5"/>
  <c r="E2326" i="5"/>
  <c r="X2326" i="5" s="1"/>
  <c r="G2254" i="5"/>
  <c r="R1248" i="5"/>
  <c r="R1259" i="5"/>
  <c r="E1934" i="5"/>
  <c r="X1934" i="5" s="1"/>
  <c r="G1981" i="5"/>
  <c r="E1672" i="5"/>
  <c r="X1672" i="5" s="1"/>
  <c r="J1938" i="5"/>
  <c r="G1810" i="5"/>
  <c r="R1088" i="5"/>
  <c r="J1417" i="5"/>
  <c r="I1417" i="5"/>
  <c r="E1585" i="5"/>
  <c r="X1585" i="5" s="1"/>
  <c r="H2042" i="5"/>
  <c r="J1842" i="5"/>
  <c r="F1874" i="5"/>
  <c r="R1890" i="5"/>
  <c r="I1686" i="5"/>
  <c r="R1417" i="5"/>
  <c r="R1222" i="5"/>
  <c r="R1057" i="5"/>
  <c r="R1940" i="5"/>
  <c r="H1940" i="5"/>
  <c r="R1972" i="5"/>
  <c r="J1972" i="5"/>
  <c r="J2004" i="5"/>
  <c r="R2004" i="5"/>
  <c r="R2036" i="5"/>
  <c r="I2036" i="5"/>
  <c r="H2124" i="5"/>
  <c r="F2124" i="5"/>
  <c r="H2140" i="5"/>
  <c r="F2140" i="5"/>
  <c r="H1909" i="5"/>
  <c r="J1754" i="5"/>
  <c r="I1754" i="5"/>
  <c r="H1754" i="5"/>
  <c r="E1754" i="5"/>
  <c r="X1754" i="5" s="1"/>
  <c r="E1954" i="5"/>
  <c r="X1954" i="5" s="1"/>
  <c r="R1954" i="5"/>
  <c r="I1954" i="5"/>
  <c r="H1954" i="5"/>
  <c r="E1392" i="5"/>
  <c r="X1392" i="5" s="1"/>
  <c r="I1392" i="5"/>
  <c r="R1392" i="5"/>
  <c r="G1392" i="5"/>
  <c r="J1392" i="5"/>
  <c r="H2241" i="5"/>
  <c r="F2241" i="5"/>
  <c r="I2241" i="5"/>
  <c r="I1750" i="5"/>
  <c r="H1750" i="5"/>
  <c r="G1750" i="5"/>
  <c r="F1750" i="5"/>
  <c r="R1750" i="5"/>
  <c r="E1750" i="5"/>
  <c r="X1750" i="5" s="1"/>
  <c r="J2293" i="5"/>
  <c r="E2293" i="5"/>
  <c r="X2293" i="5" s="1"/>
  <c r="I2293" i="5"/>
  <c r="G2293" i="5"/>
  <c r="H2293" i="5"/>
  <c r="R2293" i="5"/>
  <c r="G1550" i="5"/>
  <c r="F1550" i="5"/>
  <c r="J1550" i="5"/>
  <c r="E1550" i="5"/>
  <c r="X1550" i="5" s="1"/>
  <c r="H1550" i="5"/>
  <c r="R1550" i="5"/>
  <c r="J1750" i="5"/>
  <c r="G1754" i="5"/>
  <c r="I1550" i="5"/>
  <c r="F2293" i="5"/>
  <c r="G1486" i="5"/>
  <c r="J1486" i="5"/>
  <c r="F1486" i="5"/>
  <c r="R1486" i="5"/>
  <c r="I1486" i="5"/>
  <c r="H1486" i="5"/>
  <c r="J2002" i="5"/>
  <c r="G2002" i="5"/>
  <c r="E2002" i="5"/>
  <c r="X2002" i="5" s="1"/>
  <c r="I2002" i="5"/>
  <c r="F2002" i="5"/>
  <c r="E1826" i="5"/>
  <c r="X1826" i="5" s="1"/>
  <c r="F1826" i="5"/>
  <c r="J1826" i="5"/>
  <c r="G2082" i="5"/>
  <c r="E2082" i="5"/>
  <c r="X2082" i="5" s="1"/>
  <c r="J2082" i="5"/>
  <c r="R2082" i="5"/>
  <c r="I2082" i="5"/>
  <c r="H2217" i="5"/>
  <c r="R2217" i="5"/>
  <c r="F2217" i="5"/>
  <c r="I2217" i="5"/>
  <c r="R1917" i="5"/>
  <c r="F1917" i="5"/>
  <c r="I1917" i="5"/>
  <c r="R972" i="5"/>
  <c r="X972" i="5"/>
  <c r="R1118" i="5"/>
  <c r="H1789" i="5"/>
  <c r="F1789" i="5"/>
  <c r="R1789" i="5"/>
  <c r="G1789" i="5"/>
  <c r="J1789" i="5"/>
  <c r="F2062" i="5"/>
  <c r="J2062" i="5"/>
  <c r="E2062" i="5"/>
  <c r="X2062" i="5" s="1"/>
  <c r="H1329" i="5"/>
  <c r="G1329" i="5"/>
  <c r="F1329" i="5"/>
  <c r="R1329" i="5"/>
  <c r="I1329" i="5"/>
  <c r="J1329" i="5"/>
  <c r="H2002" i="5"/>
  <c r="E1329" i="5"/>
  <c r="X1329" i="5" s="1"/>
  <c r="G1882" i="5"/>
  <c r="I1882" i="5"/>
  <c r="F1882" i="5"/>
  <c r="H1882" i="5"/>
  <c r="J1882" i="5"/>
  <c r="R1882" i="5"/>
  <c r="R1353" i="5"/>
  <c r="E1353" i="5"/>
  <c r="X1353" i="5" s="1"/>
  <c r="H1353" i="5"/>
  <c r="I1481" i="5"/>
  <c r="G1481" i="5"/>
  <c r="J1481" i="5"/>
  <c r="I2001" i="5"/>
  <c r="F2001" i="5"/>
  <c r="H2001" i="5"/>
  <c r="J2357" i="5"/>
  <c r="E2357" i="5"/>
  <c r="X2357" i="5" s="1"/>
  <c r="F2173" i="5"/>
  <c r="J2173" i="5"/>
  <c r="I2173" i="5"/>
  <c r="I2153" i="5"/>
  <c r="R2153" i="5"/>
  <c r="J2153" i="5"/>
  <c r="G2153" i="5"/>
  <c r="H1617" i="5"/>
  <c r="F1617" i="5"/>
  <c r="I1617" i="5"/>
  <c r="R1617" i="5"/>
  <c r="J1617" i="5"/>
  <c r="X1011" i="5"/>
  <c r="I1622" i="5"/>
  <c r="R1011" i="5"/>
  <c r="R2173" i="5"/>
  <c r="H2082" i="5"/>
  <c r="F1954" i="5"/>
  <c r="R1289" i="5"/>
  <c r="F2371" i="5"/>
  <c r="G2371" i="5"/>
  <c r="G2351" i="5"/>
  <c r="H2351" i="5"/>
  <c r="H2343" i="5"/>
  <c r="F2343" i="5"/>
  <c r="R2343" i="5"/>
  <c r="I2267" i="5"/>
  <c r="F2267" i="5"/>
  <c r="H2267" i="5"/>
  <c r="J2267" i="5"/>
  <c r="G2267" i="5"/>
  <c r="H2255" i="5"/>
  <c r="E2255" i="5"/>
  <c r="X2255" i="5" s="1"/>
  <c r="R2255" i="5"/>
  <c r="J2255" i="5"/>
  <c r="G2255" i="5"/>
  <c r="I2255" i="5"/>
  <c r="I2239" i="5"/>
  <c r="J2239" i="5"/>
  <c r="E2239" i="5"/>
  <c r="X2239" i="5" s="1"/>
  <c r="G2231" i="5"/>
  <c r="H2231" i="5"/>
  <c r="E2231" i="5"/>
  <c r="X2231" i="5" s="1"/>
  <c r="I2231" i="5"/>
  <c r="F2231" i="5"/>
  <c r="R2231" i="5"/>
  <c r="R2207" i="5"/>
  <c r="I2207" i="5"/>
  <c r="H2207" i="5"/>
  <c r="G2191" i="5"/>
  <c r="R2191" i="5"/>
  <c r="F2191" i="5"/>
  <c r="F2179" i="5"/>
  <c r="R2179" i="5"/>
  <c r="J2179" i="5"/>
  <c r="I2179" i="5"/>
  <c r="G2179" i="5"/>
  <c r="E2151" i="5"/>
  <c r="X2151" i="5" s="1"/>
  <c r="H2151" i="5"/>
  <c r="J2151" i="5"/>
  <c r="R2151" i="5"/>
  <c r="I2151" i="5"/>
  <c r="J2095" i="5"/>
  <c r="E2095" i="5"/>
  <c r="X2095" i="5" s="1"/>
  <c r="G2095" i="5"/>
  <c r="H2095" i="5"/>
  <c r="R2063" i="5"/>
  <c r="I2063" i="5"/>
  <c r="J2031" i="5"/>
  <c r="I2031" i="5"/>
  <c r="E2031" i="5"/>
  <c r="X2031" i="5" s="1"/>
  <c r="I2015" i="5"/>
  <c r="H2015" i="5"/>
  <c r="J2015" i="5"/>
  <c r="E2015" i="5"/>
  <c r="X2015" i="5" s="1"/>
  <c r="G2015" i="5"/>
  <c r="F2015" i="5"/>
  <c r="H2003" i="5"/>
  <c r="R2003" i="5"/>
  <c r="I2003" i="5"/>
  <c r="E1979" i="5"/>
  <c r="X1979" i="5" s="1"/>
  <c r="G1979" i="5"/>
  <c r="F1979" i="5"/>
  <c r="I1979" i="5"/>
  <c r="J1979" i="5"/>
  <c r="G1971" i="5"/>
  <c r="E1971" i="5"/>
  <c r="X1971" i="5" s="1"/>
  <c r="J1971" i="5"/>
  <c r="F1951" i="5"/>
  <c r="H1951" i="5"/>
  <c r="J1951" i="5"/>
  <c r="G1951" i="5"/>
  <c r="R1951" i="5"/>
  <c r="R1935" i="5"/>
  <c r="H1935" i="5"/>
  <c r="J1935" i="5"/>
  <c r="R1911" i="5"/>
  <c r="G1911" i="5"/>
  <c r="H1911" i="5"/>
  <c r="E1903" i="5"/>
  <c r="X1903" i="5" s="1"/>
  <c r="J1903" i="5"/>
  <c r="I1903" i="5"/>
  <c r="R1903" i="5"/>
  <c r="H1903" i="5"/>
  <c r="G1903" i="5"/>
  <c r="R1887" i="5"/>
  <c r="F1887" i="5"/>
  <c r="H1887" i="5"/>
  <c r="I1887" i="5"/>
  <c r="J1887" i="5"/>
  <c r="E1887" i="5"/>
  <c r="X1887" i="5" s="1"/>
  <c r="G1887" i="5"/>
  <c r="G1883" i="5"/>
  <c r="R1883" i="5"/>
  <c r="I1883" i="5"/>
  <c r="E1883" i="5"/>
  <c r="X1883" i="5" s="1"/>
  <c r="H1883" i="5"/>
  <c r="J1883" i="5"/>
  <c r="R1859" i="5"/>
  <c r="G1859" i="5"/>
  <c r="H1819" i="5"/>
  <c r="J1819" i="5"/>
  <c r="E1819" i="5"/>
  <c r="X1819" i="5" s="1"/>
  <c r="G1819" i="5"/>
  <c r="I1795" i="5"/>
  <c r="G1795" i="5"/>
  <c r="H1795" i="5"/>
  <c r="F1795" i="5"/>
  <c r="I1787" i="5"/>
  <c r="J1787" i="5"/>
  <c r="E1787" i="5"/>
  <c r="X1787" i="5" s="1"/>
  <c r="F1787" i="5"/>
  <c r="R1787" i="5"/>
  <c r="E1759" i="5"/>
  <c r="X1759" i="5" s="1"/>
  <c r="H1759" i="5"/>
  <c r="I1759" i="5"/>
  <c r="G1759" i="5"/>
  <c r="R1759" i="5"/>
  <c r="J1759" i="5"/>
  <c r="R1739" i="5"/>
  <c r="I1739" i="5"/>
  <c r="R1723" i="5"/>
  <c r="E1723" i="5"/>
  <c r="X1723" i="5" s="1"/>
  <c r="H1723" i="5"/>
  <c r="I1723" i="5"/>
  <c r="G1723" i="5"/>
  <c r="R1711" i="5"/>
  <c r="F1711" i="5"/>
  <c r="J1711" i="5"/>
  <c r="H1711" i="5"/>
  <c r="E1711" i="5"/>
  <c r="X1711" i="5" s="1"/>
  <c r="G1711" i="5"/>
  <c r="I1675" i="5"/>
  <c r="G1675" i="5"/>
  <c r="H1675" i="5"/>
  <c r="F1675" i="5"/>
  <c r="R1659" i="5"/>
  <c r="F1659" i="5"/>
  <c r="H1659" i="5"/>
  <c r="E1659" i="5"/>
  <c r="X1659" i="5" s="1"/>
  <c r="J1659" i="5"/>
  <c r="F1639" i="5"/>
  <c r="E1639" i="5"/>
  <c r="X1639" i="5" s="1"/>
  <c r="H1639" i="5"/>
  <c r="J1639" i="5"/>
  <c r="I1639" i="5"/>
  <c r="R1639" i="5"/>
  <c r="F1619" i="5"/>
  <c r="H1619" i="5"/>
  <c r="J1619" i="5"/>
  <c r="E1619" i="5"/>
  <c r="X1619" i="5" s="1"/>
  <c r="F1599" i="5"/>
  <c r="H1599" i="5"/>
  <c r="R1599" i="5"/>
  <c r="J1599" i="5"/>
  <c r="I1599" i="5"/>
  <c r="E1599" i="5"/>
  <c r="X1599" i="5" s="1"/>
  <c r="I1587" i="5"/>
  <c r="H1587" i="5"/>
  <c r="R1587" i="5"/>
  <c r="F1587" i="5"/>
  <c r="E1587" i="5"/>
  <c r="X1587" i="5" s="1"/>
  <c r="R1487" i="5"/>
  <c r="F1487" i="5"/>
  <c r="R1455" i="5"/>
  <c r="E1455" i="5"/>
  <c r="X1455" i="5" s="1"/>
  <c r="J1455" i="5"/>
  <c r="I1455" i="5"/>
  <c r="G1427" i="5"/>
  <c r="J1427" i="5"/>
  <c r="I1427" i="5"/>
  <c r="F1427" i="5"/>
  <c r="I1395" i="5"/>
  <c r="F1395" i="5"/>
  <c r="G1395" i="5"/>
  <c r="G1367" i="5"/>
  <c r="E1367" i="5"/>
  <c r="X1367" i="5" s="1"/>
  <c r="I1303" i="5"/>
  <c r="G1303" i="5"/>
  <c r="R1291" i="5"/>
  <c r="X1275" i="5"/>
  <c r="R1257" i="5"/>
  <c r="R1242" i="5"/>
  <c r="R1224" i="5"/>
  <c r="R1200" i="5"/>
  <c r="R1164" i="5"/>
  <c r="R1144" i="5"/>
  <c r="X1144" i="5"/>
  <c r="R1113" i="5"/>
  <c r="R1053" i="5"/>
  <c r="X1012" i="5"/>
  <c r="R1012" i="5"/>
  <c r="R997" i="5"/>
  <c r="X997" i="5"/>
  <c r="R951" i="5"/>
  <c r="X951" i="5"/>
  <c r="X925" i="5"/>
  <c r="R925" i="5"/>
  <c r="R902" i="5"/>
  <c r="R836" i="5"/>
  <c r="R826" i="5"/>
  <c r="X826" i="5"/>
  <c r="F1479" i="5"/>
  <c r="G1739" i="5"/>
  <c r="H1739" i="5"/>
  <c r="J1739" i="5"/>
  <c r="F1567" i="5"/>
  <c r="F1903" i="5"/>
  <c r="R912" i="5"/>
  <c r="R2267" i="5"/>
  <c r="E1675" i="5"/>
  <c r="X1675" i="5" s="1"/>
  <c r="G1479" i="5"/>
  <c r="X1184" i="5"/>
  <c r="R2015" i="5"/>
  <c r="J2231" i="5"/>
  <c r="E2267" i="5"/>
  <c r="X2267" i="5" s="1"/>
  <c r="H1327" i="5"/>
  <c r="F2403" i="5"/>
  <c r="I2403" i="5"/>
  <c r="G2403" i="5"/>
  <c r="G2395" i="5"/>
  <c r="I2395" i="5"/>
  <c r="J2299" i="5"/>
  <c r="H2299" i="5"/>
  <c r="F2279" i="5"/>
  <c r="H2279" i="5"/>
  <c r="G2279" i="5"/>
  <c r="F2263" i="5"/>
  <c r="R2263" i="5"/>
  <c r="E2263" i="5"/>
  <c r="X2263" i="5" s="1"/>
  <c r="I2263" i="5"/>
  <c r="E2251" i="5"/>
  <c r="X2251" i="5" s="1"/>
  <c r="I2251" i="5"/>
  <c r="J2163" i="5"/>
  <c r="E2163" i="5"/>
  <c r="X2163" i="5" s="1"/>
  <c r="R2163" i="5"/>
  <c r="H2163" i="5"/>
  <c r="F2123" i="5"/>
  <c r="G2123" i="5"/>
  <c r="F2083" i="5"/>
  <c r="E2083" i="5"/>
  <c r="X2083" i="5" s="1"/>
  <c r="I2083" i="5"/>
  <c r="R2083" i="5"/>
  <c r="H2083" i="5"/>
  <c r="G2083" i="5"/>
  <c r="R2067" i="5"/>
  <c r="J2067" i="5"/>
  <c r="F2067" i="5"/>
  <c r="F2027" i="5"/>
  <c r="H2027" i="5"/>
  <c r="E2027" i="5"/>
  <c r="X2027" i="5" s="1"/>
  <c r="G2027" i="5"/>
  <c r="H1995" i="5"/>
  <c r="I1995" i="5"/>
  <c r="G1995" i="5"/>
  <c r="F1919" i="5"/>
  <c r="H1919" i="5"/>
  <c r="I1919" i="5"/>
  <c r="F1895" i="5"/>
  <c r="G1895" i="5"/>
  <c r="H1863" i="5"/>
  <c r="J1863" i="5"/>
  <c r="R1863" i="5"/>
  <c r="F1863" i="5"/>
  <c r="G1839" i="5"/>
  <c r="E1839" i="5"/>
  <c r="X1839" i="5" s="1"/>
  <c r="F1839" i="5"/>
  <c r="H1839" i="5"/>
  <c r="I1839" i="5"/>
  <c r="J1839" i="5"/>
  <c r="G1775" i="5"/>
  <c r="E1775" i="5"/>
  <c r="X1775" i="5" s="1"/>
  <c r="I1775" i="5"/>
  <c r="F1775" i="5"/>
  <c r="R1763" i="5"/>
  <c r="F1763" i="5"/>
  <c r="J1763" i="5"/>
  <c r="H1727" i="5"/>
  <c r="G1727" i="5"/>
  <c r="F1727" i="5"/>
  <c r="E1727" i="5"/>
  <c r="X1727" i="5" s="1"/>
  <c r="R1727" i="5"/>
  <c r="H1715" i="5"/>
  <c r="R1715" i="5"/>
  <c r="J1715" i="5"/>
  <c r="E1715" i="5"/>
  <c r="X1715" i="5" s="1"/>
  <c r="G1715" i="5"/>
  <c r="I1715" i="5"/>
  <c r="R1691" i="5"/>
  <c r="I1691" i="5"/>
  <c r="G1691" i="5"/>
  <c r="H1691" i="5"/>
  <c r="E1691" i="5"/>
  <c r="X1691" i="5" s="1"/>
  <c r="F1691" i="5"/>
  <c r="J1667" i="5"/>
  <c r="F1667" i="5"/>
  <c r="G1667" i="5"/>
  <c r="H1655" i="5"/>
  <c r="G1655" i="5"/>
  <c r="J1655" i="5"/>
  <c r="F1655" i="5"/>
  <c r="R1655" i="5"/>
  <c r="F1647" i="5"/>
  <c r="H1647" i="5"/>
  <c r="R1647" i="5"/>
  <c r="J1647" i="5"/>
  <c r="I1647" i="5"/>
  <c r="I1603" i="5"/>
  <c r="F1603" i="5"/>
  <c r="G1603" i="5"/>
  <c r="H1603" i="5"/>
  <c r="E1603" i="5"/>
  <c r="X1603" i="5" s="1"/>
  <c r="G1591" i="5"/>
  <c r="F1591" i="5"/>
  <c r="I1591" i="5"/>
  <c r="J1591" i="5"/>
  <c r="H1591" i="5"/>
  <c r="E1591" i="5"/>
  <c r="X1591" i="5" s="1"/>
  <c r="J1567" i="5"/>
  <c r="I1567" i="5"/>
  <c r="H1567" i="5"/>
  <c r="R1567" i="5"/>
  <c r="J1543" i="5"/>
  <c r="E1543" i="5"/>
  <c r="X1543" i="5" s="1"/>
  <c r="E1523" i="5"/>
  <c r="X1523" i="5" s="1"/>
  <c r="J1523" i="5"/>
  <c r="R1523" i="5"/>
  <c r="H1399" i="5"/>
  <c r="J1399" i="5"/>
  <c r="E1399" i="5"/>
  <c r="X1399" i="5" s="1"/>
  <c r="J1371" i="5"/>
  <c r="E1371" i="5"/>
  <c r="X1371" i="5" s="1"/>
  <c r="R1359" i="5"/>
  <c r="J1359" i="5"/>
  <c r="J1335" i="5"/>
  <c r="I1335" i="5"/>
  <c r="G1335" i="5"/>
  <c r="I1311" i="5"/>
  <c r="G1311" i="5"/>
  <c r="E1311" i="5"/>
  <c r="X1311" i="5" s="1"/>
  <c r="F1311" i="5"/>
  <c r="F1299" i="5"/>
  <c r="G1299" i="5"/>
  <c r="J1299" i="5"/>
  <c r="R1287" i="5"/>
  <c r="X1249" i="5"/>
  <c r="R1249" i="5"/>
  <c r="R1220" i="5"/>
  <c r="X1197" i="5"/>
  <c r="R1176" i="5"/>
  <c r="R1136" i="5"/>
  <c r="R1117" i="5"/>
  <c r="R1105" i="5"/>
  <c r="X1105" i="5"/>
  <c r="R1070" i="5"/>
  <c r="R978" i="5"/>
  <c r="R959" i="5"/>
  <c r="X959" i="5"/>
  <c r="X944" i="5"/>
  <c r="R944" i="5"/>
  <c r="R928" i="5"/>
  <c r="R879" i="5"/>
  <c r="X872" i="5"/>
  <c r="X852" i="5"/>
  <c r="R852" i="5"/>
  <c r="R844" i="5"/>
  <c r="R829" i="5"/>
  <c r="G1387" i="5"/>
  <c r="X1291" i="5"/>
  <c r="H1487" i="5"/>
  <c r="G1359" i="5"/>
  <c r="H1299" i="5"/>
  <c r="R1543" i="5"/>
  <c r="R1591" i="5"/>
  <c r="I1711" i="5"/>
  <c r="H1787" i="5"/>
  <c r="R1971" i="5"/>
  <c r="E1951" i="5"/>
  <c r="X1951" i="5" s="1"/>
  <c r="G2239" i="5"/>
  <c r="H1367" i="5"/>
  <c r="I1859" i="5"/>
  <c r="E1647" i="5"/>
  <c r="X1647" i="5" s="1"/>
  <c r="F1715" i="5"/>
  <c r="R1138" i="5"/>
  <c r="X1019" i="5"/>
  <c r="X1256" i="5"/>
  <c r="X999" i="5"/>
  <c r="H1326" i="5"/>
  <c r="E1326" i="5"/>
  <c r="X1326" i="5" s="1"/>
  <c r="I2092" i="5"/>
  <c r="E2092" i="5"/>
  <c r="X2092" i="5" s="1"/>
  <c r="G2108" i="5"/>
  <c r="F2108" i="5"/>
  <c r="I2244" i="5"/>
  <c r="G2244" i="5"/>
  <c r="J2298" i="5"/>
  <c r="I2298" i="5"/>
  <c r="R2298" i="5"/>
  <c r="F2346" i="5"/>
  <c r="G2346" i="5"/>
  <c r="F2118" i="5"/>
  <c r="G2118" i="5"/>
  <c r="F2230" i="5"/>
  <c r="J2230" i="5"/>
  <c r="H2384" i="5"/>
  <c r="F2384" i="5"/>
  <c r="G2384" i="5"/>
  <c r="G1526" i="5"/>
  <c r="H1526" i="5"/>
  <c r="E2295" i="5"/>
  <c r="X2295" i="5" s="1"/>
  <c r="H2295" i="5"/>
  <c r="I2295" i="5"/>
  <c r="R2283" i="5"/>
  <c r="I2283" i="5"/>
  <c r="F2283" i="5"/>
  <c r="I2259" i="5"/>
  <c r="E2259" i="5"/>
  <c r="X2259" i="5" s="1"/>
  <c r="J2259" i="5"/>
  <c r="G2243" i="5"/>
  <c r="H2243" i="5"/>
  <c r="J2243" i="5"/>
  <c r="J2227" i="5"/>
  <c r="E2227" i="5"/>
  <c r="X2227" i="5" s="1"/>
  <c r="G2227" i="5"/>
  <c r="I2227" i="5"/>
  <c r="R2227" i="5"/>
  <c r="J2143" i="5"/>
  <c r="G2143" i="5"/>
  <c r="F2143" i="5"/>
  <c r="H2143" i="5"/>
  <c r="R2143" i="5"/>
  <c r="E2143" i="5"/>
  <c r="X2143" i="5" s="1"/>
  <c r="E2099" i="5"/>
  <c r="X2099" i="5" s="1"/>
  <c r="H2099" i="5"/>
  <c r="R2051" i="5"/>
  <c r="F2051" i="5"/>
  <c r="H2051" i="5"/>
  <c r="E2051" i="5"/>
  <c r="X2051" i="5" s="1"/>
  <c r="J2051" i="5"/>
  <c r="G2051" i="5"/>
  <c r="R2023" i="5"/>
  <c r="F2023" i="5"/>
  <c r="E2023" i="5"/>
  <c r="X2023" i="5" s="1"/>
  <c r="H2023" i="5"/>
  <c r="I2023" i="5"/>
  <c r="J2023" i="5"/>
  <c r="H1963" i="5"/>
  <c r="E1963" i="5"/>
  <c r="X1963" i="5" s="1"/>
  <c r="G1963" i="5"/>
  <c r="F1963" i="5"/>
  <c r="F1931" i="5"/>
  <c r="J1931" i="5"/>
  <c r="G1867" i="5"/>
  <c r="R1867" i="5"/>
  <c r="I1851" i="5"/>
  <c r="G1851" i="5"/>
  <c r="H1851" i="5"/>
  <c r="E1851" i="5"/>
  <c r="X1851" i="5" s="1"/>
  <c r="H1831" i="5"/>
  <c r="F1831" i="5"/>
  <c r="I1831" i="5"/>
  <c r="R1831" i="5"/>
  <c r="E1831" i="5"/>
  <c r="X1831" i="5" s="1"/>
  <c r="J1831" i="5"/>
  <c r="G1831" i="5"/>
  <c r="R1823" i="5"/>
  <c r="I1823" i="5"/>
  <c r="G1823" i="5"/>
  <c r="I1779" i="5"/>
  <c r="R1779" i="5"/>
  <c r="H1779" i="5"/>
  <c r="G1779" i="5"/>
  <c r="H1755" i="5"/>
  <c r="E1755" i="5"/>
  <c r="X1755" i="5" s="1"/>
  <c r="R1755" i="5"/>
  <c r="J1731" i="5"/>
  <c r="F1731" i="5"/>
  <c r="R1731" i="5"/>
  <c r="E1731" i="5"/>
  <c r="X1731" i="5" s="1"/>
  <c r="H1731" i="5"/>
  <c r="I1731" i="5"/>
  <c r="I1719" i="5"/>
  <c r="J1719" i="5"/>
  <c r="H1719" i="5"/>
  <c r="E1719" i="5"/>
  <c r="X1719" i="5" s="1"/>
  <c r="F1719" i="5"/>
  <c r="R1671" i="5"/>
  <c r="E1671" i="5"/>
  <c r="X1671" i="5" s="1"/>
  <c r="E1663" i="5"/>
  <c r="X1663" i="5" s="1"/>
  <c r="J1663" i="5"/>
  <c r="I1663" i="5"/>
  <c r="H1663" i="5"/>
  <c r="G1663" i="5"/>
  <c r="F1615" i="5"/>
  <c r="E1615" i="5"/>
  <c r="X1615" i="5" s="1"/>
  <c r="H1615" i="5"/>
  <c r="R1615" i="5"/>
  <c r="G1615" i="5"/>
  <c r="F1595" i="5"/>
  <c r="H1595" i="5"/>
  <c r="R1595" i="5"/>
  <c r="G1595" i="5"/>
  <c r="I1595" i="5"/>
  <c r="I1583" i="5"/>
  <c r="E1583" i="5"/>
  <c r="X1583" i="5" s="1"/>
  <c r="H1563" i="5"/>
  <c r="G1563" i="5"/>
  <c r="R1563" i="5"/>
  <c r="F1563" i="5"/>
  <c r="E1563" i="5"/>
  <c r="X1563" i="5" s="1"/>
  <c r="I1563" i="5"/>
  <c r="E1511" i="5"/>
  <c r="X1511" i="5" s="1"/>
  <c r="R1511" i="5"/>
  <c r="I1511" i="5"/>
  <c r="H1511" i="5"/>
  <c r="G1495" i="5"/>
  <c r="E1495" i="5"/>
  <c r="X1495" i="5" s="1"/>
  <c r="R1495" i="5"/>
  <c r="I1495" i="5"/>
  <c r="H1495" i="5"/>
  <c r="R1439" i="5"/>
  <c r="H1439" i="5"/>
  <c r="E1439" i="5"/>
  <c r="X1439" i="5" s="1"/>
  <c r="E1431" i="5"/>
  <c r="X1431" i="5" s="1"/>
  <c r="G1431" i="5"/>
  <c r="H1431" i="5"/>
  <c r="F1431" i="5"/>
  <c r="J1431" i="5"/>
  <c r="I1431" i="5"/>
  <c r="J1339" i="5"/>
  <c r="F1339" i="5"/>
  <c r="E1339" i="5"/>
  <c r="X1339" i="5" s="1"/>
  <c r="G1339" i="5"/>
  <c r="F1307" i="5"/>
  <c r="E1307" i="5"/>
  <c r="X1307" i="5" s="1"/>
  <c r="J1307" i="5"/>
  <c r="I1307" i="5"/>
  <c r="R1307" i="5"/>
  <c r="G1307" i="5"/>
  <c r="H1307" i="5"/>
  <c r="R1253" i="5"/>
  <c r="R1238" i="5"/>
  <c r="X1227" i="5"/>
  <c r="R1227" i="5"/>
  <c r="R1124" i="5"/>
  <c r="R1073" i="5"/>
  <c r="X1045" i="5"/>
  <c r="R1045" i="5"/>
  <c r="R989" i="5"/>
  <c r="X989" i="5"/>
  <c r="R955" i="5"/>
  <c r="R948" i="5"/>
  <c r="R868" i="5"/>
  <c r="R832" i="5"/>
  <c r="R822" i="5"/>
  <c r="G1863" i="5"/>
  <c r="G1511" i="5"/>
  <c r="R1002" i="5"/>
  <c r="J1526" i="5"/>
  <c r="J1691" i="5"/>
  <c r="E1479" i="5"/>
  <c r="X1479" i="5" s="1"/>
  <c r="F1526" i="5"/>
  <c r="J1595" i="5"/>
  <c r="R1719" i="5"/>
  <c r="X1136" i="5"/>
  <c r="J1311" i="5"/>
  <c r="R963" i="5"/>
  <c r="X836" i="5"/>
  <c r="J2099" i="5"/>
  <c r="R1919" i="5"/>
  <c r="I1619" i="5"/>
  <c r="I1755" i="5"/>
  <c r="J1583" i="5"/>
  <c r="H1895" i="5"/>
  <c r="X1257" i="5"/>
  <c r="I1299" i="5"/>
  <c r="R1839" i="5"/>
  <c r="F1883" i="5"/>
  <c r="I2051" i="5"/>
  <c r="J2083" i="5"/>
  <c r="I2143" i="5"/>
  <c r="F2255" i="5"/>
  <c r="R1667" i="5"/>
  <c r="J2371" i="5"/>
  <c r="F2207" i="5"/>
  <c r="E2299" i="5"/>
  <c r="X2299" i="5" s="1"/>
  <c r="R1672" i="5"/>
  <c r="J1672" i="5"/>
  <c r="I1853" i="5"/>
  <c r="J1853" i="5"/>
  <c r="F1417" i="5"/>
  <c r="G1417" i="5"/>
  <c r="H2101" i="5"/>
  <c r="I2101" i="5"/>
  <c r="R2101" i="5"/>
  <c r="J2101" i="5"/>
  <c r="H1981" i="5"/>
  <c r="E1417" i="5"/>
  <c r="X1417" i="5" s="1"/>
  <c r="E2101" i="5"/>
  <c r="X2101" i="5" s="1"/>
  <c r="R1174" i="5"/>
  <c r="I1544" i="5"/>
  <c r="H1544" i="5"/>
  <c r="F1544" i="5"/>
  <c r="J2392" i="5"/>
  <c r="I2392" i="5"/>
  <c r="H2392" i="5"/>
  <c r="R2360" i="5"/>
  <c r="E2360" i="5"/>
  <c r="X2360" i="5" s="1"/>
  <c r="F2360" i="5"/>
  <c r="H2268" i="5"/>
  <c r="I2268" i="5"/>
  <c r="F2252" i="5"/>
  <c r="R2252" i="5"/>
  <c r="R1153" i="5"/>
  <c r="R1043" i="5"/>
  <c r="R1219" i="5"/>
  <c r="X1274" i="5"/>
  <c r="R1274" i="5"/>
  <c r="E1306" i="5"/>
  <c r="X1306" i="5" s="1"/>
  <c r="J1306" i="5"/>
  <c r="R1306" i="5"/>
  <c r="I1338" i="5"/>
  <c r="F1338" i="5"/>
  <c r="H1338" i="5"/>
  <c r="J1338" i="5"/>
  <c r="R1288" i="5"/>
  <c r="E1338" i="5"/>
  <c r="X1338" i="5" s="1"/>
  <c r="G1306" i="5"/>
  <c r="J2268" i="5"/>
  <c r="R984" i="5"/>
  <c r="X996" i="5"/>
  <c r="X976" i="5"/>
  <c r="R1048" i="5"/>
  <c r="X1278" i="5"/>
  <c r="R1278" i="5"/>
  <c r="H1310" i="5"/>
  <c r="G1310" i="5"/>
  <c r="E1310" i="5"/>
  <c r="X1310" i="5" s="1"/>
  <c r="R1342" i="5"/>
  <c r="G1342" i="5"/>
  <c r="I1342" i="5"/>
  <c r="E2084" i="5"/>
  <c r="X2084" i="5" s="1"/>
  <c r="F2084" i="5"/>
  <c r="J2084" i="5"/>
  <c r="G2084" i="5"/>
  <c r="E2100" i="5"/>
  <c r="X2100" i="5" s="1"/>
  <c r="F2100" i="5"/>
  <c r="H2100" i="5"/>
  <c r="F2116" i="5"/>
  <c r="I2116" i="5"/>
  <c r="J2116" i="5"/>
  <c r="F2204" i="5"/>
  <c r="J2204" i="5"/>
  <c r="E2204" i="5"/>
  <c r="X2204" i="5" s="1"/>
  <c r="R2204" i="5"/>
  <c r="G2220" i="5"/>
  <c r="J2220" i="5"/>
  <c r="E2220" i="5"/>
  <c r="X2220" i="5" s="1"/>
  <c r="R2220" i="5"/>
  <c r="F2236" i="5"/>
  <c r="I2236" i="5"/>
  <c r="H2236" i="5"/>
  <c r="H2090" i="5"/>
  <c r="I2090" i="5"/>
  <c r="G2170" i="5"/>
  <c r="E2170" i="5"/>
  <c r="X2170" i="5" s="1"/>
  <c r="I2170" i="5"/>
  <c r="H2170" i="5"/>
  <c r="G2274" i="5"/>
  <c r="E2274" i="5"/>
  <c r="X2274" i="5" s="1"/>
  <c r="G2330" i="5"/>
  <c r="E2330" i="5"/>
  <c r="X2330" i="5" s="1"/>
  <c r="E2378" i="5"/>
  <c r="X2378" i="5" s="1"/>
  <c r="G2378" i="5"/>
  <c r="J2378" i="5"/>
  <c r="G2150" i="5"/>
  <c r="R2150" i="5"/>
  <c r="I2150" i="5"/>
  <c r="H2150" i="5"/>
  <c r="J2150" i="5"/>
  <c r="G2214" i="5"/>
  <c r="I2214" i="5"/>
  <c r="R2214" i="5"/>
  <c r="J2254" i="5"/>
  <c r="I2254" i="5"/>
  <c r="R2254" i="5"/>
  <c r="G2398" i="5"/>
  <c r="H2398" i="5"/>
  <c r="F2398" i="5"/>
  <c r="I2272" i="5"/>
  <c r="E2272" i="5"/>
  <c r="X2272" i="5" s="1"/>
  <c r="J2272" i="5"/>
  <c r="G2376" i="5"/>
  <c r="E2376" i="5"/>
  <c r="X2376" i="5" s="1"/>
  <c r="R2376" i="5"/>
  <c r="I2376" i="5"/>
  <c r="I2400" i="5"/>
  <c r="F2400" i="5"/>
  <c r="G2400" i="5"/>
  <c r="R1258" i="5"/>
  <c r="X1258" i="5"/>
  <c r="G1312" i="5"/>
  <c r="J1312" i="5"/>
  <c r="E1312" i="5"/>
  <c r="X1312" i="5" s="1"/>
  <c r="F1312" i="5"/>
  <c r="E1778" i="5"/>
  <c r="X1778" i="5" s="1"/>
  <c r="H1778" i="5"/>
  <c r="H2034" i="5"/>
  <c r="I2034" i="5"/>
  <c r="R1100" i="5"/>
  <c r="I2380" i="5"/>
  <c r="H2380" i="5"/>
  <c r="E2380" i="5"/>
  <c r="X2380" i="5" s="1"/>
  <c r="G1338" i="5"/>
  <c r="F1306" i="5"/>
  <c r="R1196" i="5"/>
  <c r="J1544" i="5"/>
  <c r="X1288" i="5"/>
  <c r="X1211" i="5"/>
  <c r="R1211" i="5"/>
  <c r="G2370" i="5"/>
  <c r="F2370" i="5"/>
  <c r="H2370" i="5"/>
  <c r="I2370" i="5"/>
  <c r="J2370" i="5"/>
  <c r="E1462" i="5"/>
  <c r="X1462" i="5" s="1"/>
  <c r="H1462" i="5"/>
  <c r="J1462" i="5"/>
  <c r="J1862" i="5"/>
  <c r="R1862" i="5"/>
  <c r="F1862" i="5"/>
  <c r="R1457" i="5"/>
  <c r="G1457" i="5"/>
  <c r="E1457" i="5"/>
  <c r="X1457" i="5" s="1"/>
  <c r="F1457" i="5"/>
  <c r="H1457" i="5"/>
  <c r="I1457" i="5"/>
  <c r="J1457" i="5"/>
  <c r="H1745" i="5"/>
  <c r="J1745" i="5"/>
  <c r="R1745" i="5"/>
  <c r="I1745" i="5"/>
  <c r="E1745" i="5"/>
  <c r="X1745" i="5" s="1"/>
  <c r="G1745" i="5"/>
  <c r="G1850" i="5"/>
  <c r="E1850" i="5"/>
  <c r="X1850" i="5" s="1"/>
  <c r="I1850" i="5"/>
  <c r="R1850" i="5"/>
  <c r="H1850" i="5"/>
  <c r="G1978" i="5"/>
  <c r="H1978" i="5"/>
  <c r="E1978" i="5"/>
  <c r="X1978" i="5" s="1"/>
  <c r="J1978" i="5"/>
  <c r="R1978" i="5"/>
  <c r="H1641" i="5"/>
  <c r="I1641" i="5"/>
  <c r="J1641" i="5"/>
  <c r="G1641" i="5"/>
  <c r="H2229" i="5"/>
  <c r="R2229" i="5"/>
  <c r="E2229" i="5"/>
  <c r="X2229" i="5" s="1"/>
  <c r="R2385" i="5"/>
  <c r="F2385" i="5"/>
  <c r="E2385" i="5"/>
  <c r="X2385" i="5" s="1"/>
  <c r="F2149" i="5"/>
  <c r="J2149" i="5"/>
  <c r="G2149" i="5"/>
  <c r="F1921" i="5"/>
  <c r="I1921" i="5"/>
  <c r="E1921" i="5"/>
  <c r="X1921" i="5" s="1"/>
  <c r="R2021" i="5"/>
  <c r="E2021" i="5"/>
  <c r="X2021" i="5" s="1"/>
  <c r="H2021" i="5"/>
  <c r="J2021" i="5"/>
  <c r="F2021" i="5"/>
  <c r="E1765" i="5"/>
  <c r="X1765" i="5" s="1"/>
  <c r="F1765" i="5"/>
  <c r="H1765" i="5"/>
  <c r="G1765" i="5"/>
  <c r="E1781" i="5"/>
  <c r="X1781" i="5" s="1"/>
  <c r="G1781" i="5"/>
  <c r="R1781" i="5"/>
  <c r="J1781" i="5"/>
  <c r="F1754" i="5"/>
  <c r="R1754" i="5"/>
  <c r="F1353" i="5"/>
  <c r="I1353" i="5"/>
  <c r="G1353" i="5"/>
  <c r="J1353" i="5"/>
  <c r="F1481" i="5"/>
  <c r="E1481" i="5"/>
  <c r="X1481" i="5" s="1"/>
  <c r="R1481" i="5"/>
  <c r="G1826" i="5"/>
  <c r="H1826" i="5"/>
  <c r="I1826" i="5"/>
  <c r="G1954" i="5"/>
  <c r="J1954" i="5"/>
  <c r="E2217" i="5"/>
  <c r="X2217" i="5" s="1"/>
  <c r="G2217" i="5"/>
  <c r="I2357" i="5"/>
  <c r="F2357" i="5"/>
  <c r="G2357" i="5"/>
  <c r="J1917" i="5"/>
  <c r="G1917" i="5"/>
  <c r="H1513" i="5"/>
  <c r="R2321" i="5"/>
  <c r="H2258" i="5"/>
  <c r="F1513" i="5"/>
  <c r="I2065" i="5"/>
  <c r="I2321" i="5"/>
  <c r="J2321" i="5"/>
  <c r="R2258" i="5"/>
  <c r="F2065" i="5"/>
  <c r="F1908" i="5"/>
  <c r="H1908" i="5"/>
  <c r="R1908" i="5"/>
  <c r="I1908" i="5"/>
  <c r="J1896" i="5"/>
  <c r="F1896" i="5"/>
  <c r="G1896" i="5"/>
  <c r="I1896" i="5"/>
  <c r="H1896" i="5"/>
  <c r="E1896" i="5"/>
  <c r="X1896" i="5" s="1"/>
  <c r="F1884" i="5"/>
  <c r="G1884" i="5"/>
  <c r="H1884" i="5"/>
  <c r="J1884" i="5"/>
  <c r="I1884" i="5"/>
  <c r="R1884" i="5"/>
  <c r="H1856" i="5"/>
  <c r="E1856" i="5"/>
  <c r="X1856" i="5" s="1"/>
  <c r="R1856" i="5"/>
  <c r="J1856" i="5"/>
  <c r="E1844" i="5"/>
  <c r="X1844" i="5" s="1"/>
  <c r="F1844" i="5"/>
  <c r="H1844" i="5"/>
  <c r="J1844" i="5"/>
  <c r="I1844" i="5"/>
  <c r="G1844" i="5"/>
  <c r="R1828" i="5"/>
  <c r="E1828" i="5"/>
  <c r="X1828" i="5" s="1"/>
  <c r="I1828" i="5"/>
  <c r="F1828" i="5"/>
  <c r="G1828" i="5"/>
  <c r="J1828" i="5"/>
  <c r="F1816" i="5"/>
  <c r="I1816" i="5"/>
  <c r="E1816" i="5"/>
  <c r="X1816" i="5" s="1"/>
  <c r="F1800" i="5"/>
  <c r="E1800" i="5"/>
  <c r="X1800" i="5" s="1"/>
  <c r="J1800" i="5"/>
  <c r="R1800" i="5"/>
  <c r="H1800" i="5"/>
  <c r="I1800" i="5"/>
  <c r="R1788" i="5"/>
  <c r="H1788" i="5"/>
  <c r="I1788" i="5"/>
  <c r="E1788" i="5"/>
  <c r="X1788" i="5" s="1"/>
  <c r="G1788" i="5"/>
  <c r="F1788" i="5"/>
  <c r="I1772" i="5"/>
  <c r="R1772" i="5"/>
  <c r="F1772" i="5"/>
  <c r="J1772" i="5"/>
  <c r="E1772" i="5"/>
  <c r="X1772" i="5" s="1"/>
  <c r="H1772" i="5"/>
  <c r="I1756" i="5"/>
  <c r="R1756" i="5"/>
  <c r="F1756" i="5"/>
  <c r="H1756" i="5"/>
  <c r="E1756" i="5"/>
  <c r="X1756" i="5" s="1"/>
  <c r="J1756" i="5"/>
  <c r="G1756" i="5"/>
  <c r="I1744" i="5"/>
  <c r="E1744" i="5"/>
  <c r="X1744" i="5" s="1"/>
  <c r="H1744" i="5"/>
  <c r="F1744" i="5"/>
  <c r="R1744" i="5"/>
  <c r="J1744" i="5"/>
  <c r="F1732" i="5"/>
  <c r="R1732" i="5"/>
  <c r="G1732" i="5"/>
  <c r="J1732" i="5"/>
  <c r="E1732" i="5"/>
  <c r="X1732" i="5" s="1"/>
  <c r="I1732" i="5"/>
  <c r="J1716" i="5"/>
  <c r="H1716" i="5"/>
  <c r="I1716" i="5"/>
  <c r="F1716" i="5"/>
  <c r="R1716" i="5"/>
  <c r="H1700" i="5"/>
  <c r="F1700" i="5"/>
  <c r="G1700" i="5"/>
  <c r="R1700" i="5"/>
  <c r="I1700" i="5"/>
  <c r="E1700" i="5"/>
  <c r="X1700" i="5" s="1"/>
  <c r="J1700" i="5"/>
  <c r="R1676" i="5"/>
  <c r="F1676" i="5"/>
  <c r="J1676" i="5"/>
  <c r="E1676" i="5"/>
  <c r="X1676" i="5" s="1"/>
  <c r="I1648" i="5"/>
  <c r="H1648" i="5"/>
  <c r="E1648" i="5"/>
  <c r="X1648" i="5" s="1"/>
  <c r="J1648" i="5"/>
  <c r="F1648" i="5"/>
  <c r="R1636" i="5"/>
  <c r="I1636" i="5"/>
  <c r="H1636" i="5"/>
  <c r="E1636" i="5"/>
  <c r="X1636" i="5" s="1"/>
  <c r="H1620" i="5"/>
  <c r="R1620" i="5"/>
  <c r="E1620" i="5"/>
  <c r="X1620" i="5" s="1"/>
  <c r="I1620" i="5"/>
  <c r="G1620" i="5"/>
  <c r="F1620" i="5"/>
  <c r="I1604" i="5"/>
  <c r="J1604" i="5"/>
  <c r="H1604" i="5"/>
  <c r="F1604" i="5"/>
  <c r="E1604" i="5"/>
  <c r="X1604" i="5" s="1"/>
  <c r="R1604" i="5"/>
  <c r="E1588" i="5"/>
  <c r="X1588" i="5" s="1"/>
  <c r="H1588" i="5"/>
  <c r="I1588" i="5"/>
  <c r="R1588" i="5"/>
  <c r="G1588" i="5"/>
  <c r="F1588" i="5"/>
  <c r="E1572" i="5"/>
  <c r="X1572" i="5" s="1"/>
  <c r="H1572" i="5"/>
  <c r="F1572" i="5"/>
  <c r="R1572" i="5"/>
  <c r="G1572" i="5"/>
  <c r="J1572" i="5"/>
  <c r="I1572" i="5"/>
  <c r="I1536" i="5"/>
  <c r="F1536" i="5"/>
  <c r="H1536" i="5"/>
  <c r="E1536" i="5"/>
  <c r="X1536" i="5" s="1"/>
  <c r="R1536" i="5"/>
  <c r="F1524" i="5"/>
  <c r="R1524" i="5"/>
  <c r="E1524" i="5"/>
  <c r="X1524" i="5" s="1"/>
  <c r="I1524" i="5"/>
  <c r="F1512" i="5"/>
  <c r="I1512" i="5"/>
  <c r="G1512" i="5"/>
  <c r="H1512" i="5"/>
  <c r="J1512" i="5"/>
  <c r="R1512" i="5"/>
  <c r="E1512" i="5"/>
  <c r="X1512" i="5" s="1"/>
  <c r="H1484" i="5"/>
  <c r="I1484" i="5"/>
  <c r="R1484" i="5"/>
  <c r="J1484" i="5"/>
  <c r="F1484" i="5"/>
  <c r="G1484" i="5"/>
  <c r="H1468" i="5"/>
  <c r="E1468" i="5"/>
  <c r="X1468" i="5" s="1"/>
  <c r="J1468" i="5"/>
  <c r="G1468" i="5"/>
  <c r="I1468" i="5"/>
  <c r="R1468" i="5"/>
  <c r="F1468" i="5"/>
  <c r="J1456" i="5"/>
  <c r="F1456" i="5"/>
  <c r="E1456" i="5"/>
  <c r="X1456" i="5" s="1"/>
  <c r="I1456" i="5"/>
  <c r="E1444" i="5"/>
  <c r="X1444" i="5" s="1"/>
  <c r="H1444" i="5"/>
  <c r="R1444" i="5"/>
  <c r="F1444" i="5"/>
  <c r="G1444" i="5"/>
  <c r="J1444" i="5"/>
  <c r="I1444" i="5"/>
  <c r="F1428" i="5"/>
  <c r="G1428" i="5"/>
  <c r="J1428" i="5"/>
  <c r="E1428" i="5"/>
  <c r="X1428" i="5" s="1"/>
  <c r="H1428" i="5"/>
  <c r="R1428" i="5"/>
  <c r="J1412" i="5"/>
  <c r="R1412" i="5"/>
  <c r="I1412" i="5"/>
  <c r="I1396" i="5"/>
  <c r="R1396" i="5"/>
  <c r="E1396" i="5"/>
  <c r="X1396" i="5" s="1"/>
  <c r="I1376" i="5"/>
  <c r="E1376" i="5"/>
  <c r="X1376" i="5" s="1"/>
  <c r="H1376" i="5"/>
  <c r="F1376" i="5"/>
  <c r="F1364" i="5"/>
  <c r="G1364" i="5"/>
  <c r="I1364" i="5"/>
  <c r="R1364" i="5"/>
  <c r="J1364" i="5"/>
  <c r="E1364" i="5"/>
  <c r="X1364" i="5" s="1"/>
  <c r="I1352" i="5"/>
  <c r="G1352" i="5"/>
  <c r="R1352" i="5"/>
  <c r="E1340" i="5"/>
  <c r="X1340" i="5" s="1"/>
  <c r="F1340" i="5"/>
  <c r="R1340" i="5"/>
  <c r="G1340" i="5"/>
  <c r="H1340" i="5"/>
  <c r="I1340" i="5"/>
  <c r="E1332" i="5"/>
  <c r="X1332" i="5" s="1"/>
  <c r="J1332" i="5"/>
  <c r="H1332" i="5"/>
  <c r="I1332" i="5"/>
  <c r="R1332" i="5"/>
  <c r="F1332" i="5"/>
  <c r="G1332" i="5"/>
  <c r="J1324" i="5"/>
  <c r="H1324" i="5"/>
  <c r="I1324" i="5"/>
  <c r="F1324" i="5"/>
  <c r="E1324" i="5"/>
  <c r="X1324" i="5" s="1"/>
  <c r="G1324" i="5"/>
  <c r="H1308" i="5"/>
  <c r="E1308" i="5"/>
  <c r="X1308" i="5" s="1"/>
  <c r="I1308" i="5"/>
  <c r="F1308" i="5"/>
  <c r="J1308" i="5"/>
  <c r="R1308" i="5"/>
  <c r="X1284" i="5"/>
  <c r="R1270" i="5"/>
  <c r="R1228" i="5"/>
  <c r="X1228" i="5"/>
  <c r="R1217" i="5"/>
  <c r="R1201" i="5"/>
  <c r="R1161" i="5"/>
  <c r="X1161" i="5"/>
  <c r="R1125" i="5"/>
  <c r="R1098" i="5"/>
  <c r="X1080" i="5"/>
  <c r="R1080" i="5"/>
  <c r="R1071" i="5"/>
  <c r="R1046" i="5"/>
  <c r="R1031" i="5"/>
  <c r="X1031" i="5"/>
  <c r="R1006" i="5"/>
  <c r="R982" i="5"/>
  <c r="X982" i="5"/>
  <c r="R968" i="5"/>
  <c r="R956" i="5"/>
  <c r="R939" i="5"/>
  <c r="R899" i="5"/>
  <c r="R884" i="5"/>
  <c r="R873" i="5"/>
  <c r="R857" i="5"/>
  <c r="X857" i="5"/>
  <c r="R830" i="5"/>
  <c r="R819" i="5"/>
  <c r="R2268" i="5"/>
  <c r="R2380" i="5"/>
  <c r="J2360" i="5"/>
  <c r="G1456" i="5"/>
  <c r="G1800" i="5"/>
  <c r="H1676" i="5"/>
  <c r="G1524" i="5"/>
  <c r="H1524" i="5"/>
  <c r="I1676" i="5"/>
  <c r="E1484" i="5"/>
  <c r="X1484" i="5" s="1"/>
  <c r="J1524" i="5"/>
  <c r="R1324" i="5"/>
  <c r="J1788" i="5"/>
  <c r="J1924" i="5"/>
  <c r="G1924" i="5"/>
  <c r="E1924" i="5"/>
  <c r="X1924" i="5" s="1"/>
  <c r="R1924" i="5"/>
  <c r="I1924" i="5"/>
  <c r="F1924" i="5"/>
  <c r="H1924" i="5"/>
  <c r="J1904" i="5"/>
  <c r="F1904" i="5"/>
  <c r="H1904" i="5"/>
  <c r="E1904" i="5"/>
  <c r="X1904" i="5" s="1"/>
  <c r="R1904" i="5"/>
  <c r="R1892" i="5"/>
  <c r="J1892" i="5"/>
  <c r="F1892" i="5"/>
  <c r="E1892" i="5"/>
  <c r="X1892" i="5" s="1"/>
  <c r="H1892" i="5"/>
  <c r="I1892" i="5"/>
  <c r="E1864" i="5"/>
  <c r="X1864" i="5" s="1"/>
  <c r="F1864" i="5"/>
  <c r="J1864" i="5"/>
  <c r="I1864" i="5"/>
  <c r="F1852" i="5"/>
  <c r="J1852" i="5"/>
  <c r="H1852" i="5"/>
  <c r="I1852" i="5"/>
  <c r="E1852" i="5"/>
  <c r="X1852" i="5" s="1"/>
  <c r="R1852" i="5"/>
  <c r="G1852" i="5"/>
  <c r="R1820" i="5"/>
  <c r="F1820" i="5"/>
  <c r="J1820" i="5"/>
  <c r="G1820" i="5"/>
  <c r="I1820" i="5"/>
  <c r="H1820" i="5"/>
  <c r="E1820" i="5"/>
  <c r="X1820" i="5" s="1"/>
  <c r="I1808" i="5"/>
  <c r="H1808" i="5"/>
  <c r="G1808" i="5"/>
  <c r="R1796" i="5"/>
  <c r="E1796" i="5"/>
  <c r="X1796" i="5" s="1"/>
  <c r="H1796" i="5"/>
  <c r="G1796" i="5"/>
  <c r="F1796" i="5"/>
  <c r="J1796" i="5"/>
  <c r="I1796" i="5"/>
  <c r="H1768" i="5"/>
  <c r="R1768" i="5"/>
  <c r="F1768" i="5"/>
  <c r="E1768" i="5"/>
  <c r="X1768" i="5" s="1"/>
  <c r="J1768" i="5"/>
  <c r="I1748" i="5"/>
  <c r="G1748" i="5"/>
  <c r="R1748" i="5"/>
  <c r="F1748" i="5"/>
  <c r="J1748" i="5"/>
  <c r="H1748" i="5"/>
  <c r="E1748" i="5"/>
  <c r="X1748" i="5" s="1"/>
  <c r="I1728" i="5"/>
  <c r="H1728" i="5"/>
  <c r="J1728" i="5"/>
  <c r="F1728" i="5"/>
  <c r="E1708" i="5"/>
  <c r="X1708" i="5" s="1"/>
  <c r="F1708" i="5"/>
  <c r="R1708" i="5"/>
  <c r="J1708" i="5"/>
  <c r="I1708" i="5"/>
  <c r="H1708" i="5"/>
  <c r="R1688" i="5"/>
  <c r="E1688" i="5"/>
  <c r="X1688" i="5" s="1"/>
  <c r="G1688" i="5"/>
  <c r="F1688" i="5"/>
  <c r="I1680" i="5"/>
  <c r="F1680" i="5"/>
  <c r="R1680" i="5"/>
  <c r="E1680" i="5"/>
  <c r="X1680" i="5" s="1"/>
  <c r="H1680" i="5"/>
  <c r="R1644" i="5"/>
  <c r="I1644" i="5"/>
  <c r="H1644" i="5"/>
  <c r="E1644" i="5"/>
  <c r="X1644" i="5" s="1"/>
  <c r="F1644" i="5"/>
  <c r="J1644" i="5"/>
  <c r="J1632" i="5"/>
  <c r="I1632" i="5"/>
  <c r="H1632" i="5"/>
  <c r="G1632" i="5"/>
  <c r="R1632" i="5"/>
  <c r="F1632" i="5"/>
  <c r="E1612" i="5"/>
  <c r="X1612" i="5" s="1"/>
  <c r="I1612" i="5"/>
  <c r="H1612" i="5"/>
  <c r="J1612" i="5"/>
  <c r="G1612" i="5"/>
  <c r="F1612" i="5"/>
  <c r="R1612" i="5"/>
  <c r="R1600" i="5"/>
  <c r="G1600" i="5"/>
  <c r="J1600" i="5"/>
  <c r="H1600" i="5"/>
  <c r="G1560" i="5"/>
  <c r="F1560" i="5"/>
  <c r="I1560" i="5"/>
  <c r="J1560" i="5"/>
  <c r="H1560" i="5"/>
  <c r="R1548" i="5"/>
  <c r="H1548" i="5"/>
  <c r="F1548" i="5"/>
  <c r="I1548" i="5"/>
  <c r="J1548" i="5"/>
  <c r="G1548" i="5"/>
  <c r="E1548" i="5"/>
  <c r="X1548" i="5" s="1"/>
  <c r="R1532" i="5"/>
  <c r="G1532" i="5"/>
  <c r="H1532" i="5"/>
  <c r="J1532" i="5"/>
  <c r="E1532" i="5"/>
  <c r="X1532" i="5" s="1"/>
  <c r="I1532" i="5"/>
  <c r="R1508" i="5"/>
  <c r="F1508" i="5"/>
  <c r="E1508" i="5"/>
  <c r="X1508" i="5" s="1"/>
  <c r="I1508" i="5"/>
  <c r="G1508" i="5"/>
  <c r="H1508" i="5"/>
  <c r="G1496" i="5"/>
  <c r="R1496" i="5"/>
  <c r="E1496" i="5"/>
  <c r="X1496" i="5" s="1"/>
  <c r="H1496" i="5"/>
  <c r="J1496" i="5"/>
  <c r="I1496" i="5"/>
  <c r="F1476" i="5"/>
  <c r="E1476" i="5"/>
  <c r="X1476" i="5" s="1"/>
  <c r="J1476" i="5"/>
  <c r="G1476" i="5"/>
  <c r="I1476" i="5"/>
  <c r="H1476" i="5"/>
  <c r="R1476" i="5"/>
  <c r="G1464" i="5"/>
  <c r="F1464" i="5"/>
  <c r="I1464" i="5"/>
  <c r="E1464" i="5"/>
  <c r="X1464" i="5" s="1"/>
  <c r="F1452" i="5"/>
  <c r="R1452" i="5"/>
  <c r="G1452" i="5"/>
  <c r="E1452" i="5"/>
  <c r="X1452" i="5" s="1"/>
  <c r="I1452" i="5"/>
  <c r="F1436" i="5"/>
  <c r="J1436" i="5"/>
  <c r="G1436" i="5"/>
  <c r="E1436" i="5"/>
  <c r="X1436" i="5" s="1"/>
  <c r="H1436" i="5"/>
  <c r="E1424" i="5"/>
  <c r="X1424" i="5" s="1"/>
  <c r="H1424" i="5"/>
  <c r="J1424" i="5"/>
  <c r="G1424" i="5"/>
  <c r="F1424" i="5"/>
  <c r="H1372" i="5"/>
  <c r="R1372" i="5"/>
  <c r="J1372" i="5"/>
  <c r="I1372" i="5"/>
  <c r="G1372" i="5"/>
  <c r="F1372" i="5"/>
  <c r="E1372" i="5"/>
  <c r="X1372" i="5" s="1"/>
  <c r="R1360" i="5"/>
  <c r="H1360" i="5"/>
  <c r="F1360" i="5"/>
  <c r="G1360" i="5"/>
  <c r="I1360" i="5"/>
  <c r="E1360" i="5"/>
  <c r="X1360" i="5" s="1"/>
  <c r="J1360" i="5"/>
  <c r="E1348" i="5"/>
  <c r="X1348" i="5" s="1"/>
  <c r="R1348" i="5"/>
  <c r="G1348" i="5"/>
  <c r="H1348" i="5"/>
  <c r="F1348" i="5"/>
  <c r="J1348" i="5"/>
  <c r="I1348" i="5"/>
  <c r="I1336" i="5"/>
  <c r="R1336" i="5"/>
  <c r="H1336" i="5"/>
  <c r="J1336" i="5"/>
  <c r="F1336" i="5"/>
  <c r="R1292" i="5"/>
  <c r="X1292" i="5"/>
  <c r="R1231" i="5"/>
  <c r="X1231" i="5"/>
  <c r="R1221" i="5"/>
  <c r="X1129" i="5"/>
  <c r="R1129" i="5"/>
  <c r="X1094" i="5"/>
  <c r="R1067" i="5"/>
  <c r="R1050" i="5"/>
  <c r="R1010" i="5"/>
  <c r="R990" i="5"/>
  <c r="R964" i="5"/>
  <c r="X964" i="5"/>
  <c r="R935" i="5"/>
  <c r="R903" i="5"/>
  <c r="R891" i="5"/>
  <c r="R876" i="5"/>
  <c r="X876" i="5"/>
  <c r="R849" i="5"/>
  <c r="R837" i="5"/>
  <c r="X823" i="5"/>
  <c r="R823" i="5"/>
  <c r="I2252" i="5"/>
  <c r="E2252" i="5"/>
  <c r="X2252" i="5" s="1"/>
  <c r="G2380" i="5"/>
  <c r="F2392" i="5"/>
  <c r="F2268" i="5"/>
  <c r="R2392" i="5"/>
  <c r="H2360" i="5"/>
  <c r="J1352" i="5"/>
  <c r="R1648" i="5"/>
  <c r="R1560" i="5"/>
  <c r="E1728" i="5"/>
  <c r="X1728" i="5" s="1"/>
  <c r="R1896" i="5"/>
  <c r="J1620" i="5"/>
  <c r="F1532" i="5"/>
  <c r="J1452" i="5"/>
  <c r="E1884" i="5"/>
  <c r="X1884" i="5" s="1"/>
  <c r="G1708" i="5"/>
  <c r="G1892" i="5"/>
  <c r="J1340" i="5"/>
  <c r="H1828" i="5"/>
  <c r="J1396" i="5"/>
  <c r="H1364" i="5"/>
  <c r="H1732" i="5"/>
  <c r="I1428" i="5"/>
  <c r="G1772" i="5"/>
  <c r="J2404" i="5"/>
  <c r="E2404" i="5"/>
  <c r="X2404" i="5" s="1"/>
  <c r="H2404" i="5"/>
  <c r="R2404" i="5"/>
  <c r="F2404" i="5"/>
  <c r="J1916" i="5"/>
  <c r="G1916" i="5"/>
  <c r="F1916" i="5"/>
  <c r="E1916" i="5"/>
  <c r="X1916" i="5" s="1"/>
  <c r="I1916" i="5"/>
  <c r="H1916" i="5"/>
  <c r="R1916" i="5"/>
  <c r="R1912" i="5"/>
  <c r="F1912" i="5"/>
  <c r="J1912" i="5"/>
  <c r="G1912" i="5"/>
  <c r="I1912" i="5"/>
  <c r="H1912" i="5"/>
  <c r="R1888" i="5"/>
  <c r="J1888" i="5"/>
  <c r="I1888" i="5"/>
  <c r="I1868" i="5"/>
  <c r="E1868" i="5"/>
  <c r="X1868" i="5" s="1"/>
  <c r="R1868" i="5"/>
  <c r="G1868" i="5"/>
  <c r="H1868" i="5"/>
  <c r="F1868" i="5"/>
  <c r="J1868" i="5"/>
  <c r="J1860" i="5"/>
  <c r="I1860" i="5"/>
  <c r="H1860" i="5"/>
  <c r="E1860" i="5"/>
  <c r="X1860" i="5" s="1"/>
  <c r="F1860" i="5"/>
  <c r="R1860" i="5"/>
  <c r="I1848" i="5"/>
  <c r="R1848" i="5"/>
  <c r="J1848" i="5"/>
  <c r="G1848" i="5"/>
  <c r="E1848" i="5"/>
  <c r="X1848" i="5" s="1"/>
  <c r="F1848" i="5"/>
  <c r="F1812" i="5"/>
  <c r="E1812" i="5"/>
  <c r="X1812" i="5" s="1"/>
  <c r="J1812" i="5"/>
  <c r="G1812" i="5"/>
  <c r="H1812" i="5"/>
  <c r="I1812" i="5"/>
  <c r="R1812" i="5"/>
  <c r="H1804" i="5"/>
  <c r="F1804" i="5"/>
  <c r="I1804" i="5"/>
  <c r="R1784" i="5"/>
  <c r="J1784" i="5"/>
  <c r="E1784" i="5"/>
  <c r="X1784" i="5" s="1"/>
  <c r="G1784" i="5"/>
  <c r="I1784" i="5"/>
  <c r="E1776" i="5"/>
  <c r="X1776" i="5" s="1"/>
  <c r="F1776" i="5"/>
  <c r="J1776" i="5"/>
  <c r="R1776" i="5"/>
  <c r="H1776" i="5"/>
  <c r="H1764" i="5"/>
  <c r="J1764" i="5"/>
  <c r="F1764" i="5"/>
  <c r="G1764" i="5"/>
  <c r="E1764" i="5"/>
  <c r="X1764" i="5" s="1"/>
  <c r="R1764" i="5"/>
  <c r="I1764" i="5"/>
  <c r="H1724" i="5"/>
  <c r="G1724" i="5"/>
  <c r="E1724" i="5"/>
  <c r="X1724" i="5" s="1"/>
  <c r="I1724" i="5"/>
  <c r="R1724" i="5"/>
  <c r="F1724" i="5"/>
  <c r="J1724" i="5"/>
  <c r="I1712" i="5"/>
  <c r="R1712" i="5"/>
  <c r="E1712" i="5"/>
  <c r="X1712" i="5" s="1"/>
  <c r="F1684" i="5"/>
  <c r="G1684" i="5"/>
  <c r="J1684" i="5"/>
  <c r="I1684" i="5"/>
  <c r="R1684" i="5"/>
  <c r="H1684" i="5"/>
  <c r="J1668" i="5"/>
  <c r="R1668" i="5"/>
  <c r="F1668" i="5"/>
  <c r="E1668" i="5"/>
  <c r="X1668" i="5" s="1"/>
  <c r="I1668" i="5"/>
  <c r="H1668" i="5"/>
  <c r="G1668" i="5"/>
  <c r="H1640" i="5"/>
  <c r="E1640" i="5"/>
  <c r="X1640" i="5" s="1"/>
  <c r="I1640" i="5"/>
  <c r="J1640" i="5"/>
  <c r="J1628" i="5"/>
  <c r="H1628" i="5"/>
  <c r="G1628" i="5"/>
  <c r="R1628" i="5"/>
  <c r="I1628" i="5"/>
  <c r="E1628" i="5"/>
  <c r="X1628" i="5" s="1"/>
  <c r="F1628" i="5"/>
  <c r="F1608" i="5"/>
  <c r="J1608" i="5"/>
  <c r="E1608" i="5"/>
  <c r="X1608" i="5" s="1"/>
  <c r="G1608" i="5"/>
  <c r="H1608" i="5"/>
  <c r="I1608" i="5"/>
  <c r="H1592" i="5"/>
  <c r="J1592" i="5"/>
  <c r="G1592" i="5"/>
  <c r="I1592" i="5"/>
  <c r="E1576" i="5"/>
  <c r="X1576" i="5" s="1"/>
  <c r="R1576" i="5"/>
  <c r="G1576" i="5"/>
  <c r="I1576" i="5"/>
  <c r="J1576" i="5"/>
  <c r="H1576" i="5"/>
  <c r="F1576" i="5"/>
  <c r="I1564" i="5"/>
  <c r="G1564" i="5"/>
  <c r="J1564" i="5"/>
  <c r="E1564" i="5"/>
  <c r="X1564" i="5" s="1"/>
  <c r="H1564" i="5"/>
  <c r="F1564" i="5"/>
  <c r="R1564" i="5"/>
  <c r="G1540" i="5"/>
  <c r="J1540" i="5"/>
  <c r="I1540" i="5"/>
  <c r="E1540" i="5"/>
  <c r="X1540" i="5" s="1"/>
  <c r="R1540" i="5"/>
  <c r="F1540" i="5"/>
  <c r="H1540" i="5"/>
  <c r="J1528" i="5"/>
  <c r="G1528" i="5"/>
  <c r="R1528" i="5"/>
  <c r="F1528" i="5"/>
  <c r="I1528" i="5"/>
  <c r="H1528" i="5"/>
  <c r="H1516" i="5"/>
  <c r="F1516" i="5"/>
  <c r="J1516" i="5"/>
  <c r="I1516" i="5"/>
  <c r="E1516" i="5"/>
  <c r="X1516" i="5" s="1"/>
  <c r="R1516" i="5"/>
  <c r="E1500" i="5"/>
  <c r="X1500" i="5" s="1"/>
  <c r="R1500" i="5"/>
  <c r="J1500" i="5"/>
  <c r="F1500" i="5"/>
  <c r="G1500" i="5"/>
  <c r="J1460" i="5"/>
  <c r="F1460" i="5"/>
  <c r="E1460" i="5"/>
  <c r="X1460" i="5" s="1"/>
  <c r="R1460" i="5"/>
  <c r="H1460" i="5"/>
  <c r="I1460" i="5"/>
  <c r="G1460" i="5"/>
  <c r="I1448" i="5"/>
  <c r="G1448" i="5"/>
  <c r="F1448" i="5"/>
  <c r="J1448" i="5"/>
  <c r="E1448" i="5"/>
  <c r="X1448" i="5" s="1"/>
  <c r="H1448" i="5"/>
  <c r="R1448" i="5"/>
  <c r="H1400" i="5"/>
  <c r="F1400" i="5"/>
  <c r="E1400" i="5"/>
  <c r="X1400" i="5" s="1"/>
  <c r="R1400" i="5"/>
  <c r="H1388" i="5"/>
  <c r="G1388" i="5"/>
  <c r="E1388" i="5"/>
  <c r="X1388" i="5" s="1"/>
  <c r="R1388" i="5"/>
  <c r="F1388" i="5"/>
  <c r="I1388" i="5"/>
  <c r="J1388" i="5"/>
  <c r="J1368" i="5"/>
  <c r="F1368" i="5"/>
  <c r="E1368" i="5"/>
  <c r="X1368" i="5" s="1"/>
  <c r="R1368" i="5"/>
  <c r="I1368" i="5"/>
  <c r="H1368" i="5"/>
  <c r="I1300" i="5"/>
  <c r="G1300" i="5"/>
  <c r="J1300" i="5"/>
  <c r="H1300" i="5"/>
  <c r="R1300" i="5"/>
  <c r="E1300" i="5"/>
  <c r="X1300" i="5" s="1"/>
  <c r="R1280" i="5"/>
  <c r="R1263" i="5"/>
  <c r="R1157" i="5"/>
  <c r="X1157" i="5"/>
  <c r="R1121" i="5"/>
  <c r="X1106" i="5"/>
  <c r="R1106" i="5"/>
  <c r="R1086" i="5"/>
  <c r="R1060" i="5"/>
  <c r="R1025" i="5"/>
  <c r="X1013" i="5"/>
  <c r="R1013" i="5"/>
  <c r="X986" i="5"/>
  <c r="R986" i="5"/>
  <c r="R975" i="5"/>
  <c r="R960" i="5"/>
  <c r="R949" i="5"/>
  <c r="X941" i="5"/>
  <c r="R941" i="5"/>
  <c r="R932" i="5"/>
  <c r="R922" i="5"/>
  <c r="R915" i="5"/>
  <c r="X915" i="5"/>
  <c r="R906" i="5"/>
  <c r="R880" i="5"/>
  <c r="X880" i="5"/>
  <c r="R841" i="5"/>
  <c r="X833" i="5"/>
  <c r="R833" i="5"/>
  <c r="G2268" i="5"/>
  <c r="X1178" i="5"/>
  <c r="G2360" i="5"/>
  <c r="G2252" i="5"/>
  <c r="J2252" i="5"/>
  <c r="J2380" i="5"/>
  <c r="F2380" i="5"/>
  <c r="G2392" i="5"/>
  <c r="E2268" i="5"/>
  <c r="X2268" i="5" s="1"/>
  <c r="H2252" i="5"/>
  <c r="E2392" i="5"/>
  <c r="X2392" i="5" s="1"/>
  <c r="I2360" i="5"/>
  <c r="G1308" i="5"/>
  <c r="E1560" i="5"/>
  <c r="X1560" i="5" s="1"/>
  <c r="I1424" i="5"/>
  <c r="G1376" i="5"/>
  <c r="H1464" i="5"/>
  <c r="F1592" i="5"/>
  <c r="R1640" i="5"/>
  <c r="J1688" i="5"/>
  <c r="H1848" i="5"/>
  <c r="E1912" i="5"/>
  <c r="X1912" i="5" s="1"/>
  <c r="G1860" i="5"/>
  <c r="I1500" i="5"/>
  <c r="G1516" i="5"/>
  <c r="F1300" i="5"/>
  <c r="R1844" i="5"/>
  <c r="R1284" i="5"/>
  <c r="H1452" i="5"/>
  <c r="J1508" i="5"/>
  <c r="J1588" i="5"/>
  <c r="H1500" i="5"/>
  <c r="G1604" i="5"/>
  <c r="G1676" i="5"/>
  <c r="I2096" i="5"/>
  <c r="H2096" i="5"/>
  <c r="H2184" i="5"/>
  <c r="R2040" i="5"/>
  <c r="R2168" i="5"/>
  <c r="I2344" i="5"/>
  <c r="R2328" i="5"/>
  <c r="J1936" i="5"/>
  <c r="R2342" i="5"/>
  <c r="I2166" i="5"/>
  <c r="E2166" i="5"/>
  <c r="X2166" i="5" s="1"/>
  <c r="I2312" i="5"/>
  <c r="X1088" i="5"/>
  <c r="G1521" i="5"/>
  <c r="J1521" i="5"/>
  <c r="I1521" i="5"/>
  <c r="F1521" i="5"/>
  <c r="E1818" i="5"/>
  <c r="X1818" i="5" s="1"/>
  <c r="H1818" i="5"/>
  <c r="F1818" i="5"/>
  <c r="J1818" i="5"/>
  <c r="X1226" i="5"/>
  <c r="G1430" i="5"/>
  <c r="J1430" i="5"/>
  <c r="I1430" i="5"/>
  <c r="E1430" i="5"/>
  <c r="X1430" i="5" s="1"/>
  <c r="H1430" i="5"/>
  <c r="F2066" i="5"/>
  <c r="H2066" i="5"/>
  <c r="H2334" i="5"/>
  <c r="I2334" i="5"/>
  <c r="R2334" i="5"/>
  <c r="G2334" i="5"/>
  <c r="F2334" i="5"/>
  <c r="H1416" i="5"/>
  <c r="I1416" i="5"/>
  <c r="R1416" i="5"/>
  <c r="H1662" i="5"/>
  <c r="I1662" i="5"/>
  <c r="F1662" i="5"/>
  <c r="G1662" i="5"/>
  <c r="J1662" i="5"/>
  <c r="J1696" i="5"/>
  <c r="F1696" i="5"/>
  <c r="G1696" i="5"/>
  <c r="J1829" i="5"/>
  <c r="R1829" i="5"/>
  <c r="J1957" i="5"/>
  <c r="H1957" i="5"/>
  <c r="G1398" i="5"/>
  <c r="F1398" i="5"/>
  <c r="J1398" i="5"/>
  <c r="H1398" i="5"/>
  <c r="J1873" i="5"/>
  <c r="R1873" i="5"/>
  <c r="H1873" i="5"/>
  <c r="F1873" i="5"/>
  <c r="F1973" i="5"/>
  <c r="R1973" i="5"/>
  <c r="G1973" i="5"/>
  <c r="F2257" i="5"/>
  <c r="H2257" i="5"/>
  <c r="J2257" i="5"/>
  <c r="J2369" i="5"/>
  <c r="H2369" i="5"/>
  <c r="F1893" i="5"/>
  <c r="H1893" i="5"/>
  <c r="E1906" i="5"/>
  <c r="X1906" i="5" s="1"/>
  <c r="J1906" i="5"/>
  <c r="J1934" i="5"/>
  <c r="G1934" i="5"/>
  <c r="X1087" i="5"/>
  <c r="R1087" i="5"/>
  <c r="F1762" i="5"/>
  <c r="J1762" i="5"/>
  <c r="E1762" i="5"/>
  <c r="X1762" i="5" s="1"/>
  <c r="I2277" i="5"/>
  <c r="G2277" i="5"/>
  <c r="G1778" i="5"/>
  <c r="F1778" i="5"/>
  <c r="I1778" i="5"/>
  <c r="G2034" i="5"/>
  <c r="J2034" i="5"/>
  <c r="F2034" i="5"/>
  <c r="R1261" i="5"/>
  <c r="X1261" i="5"/>
  <c r="J1786" i="5"/>
  <c r="R1786" i="5"/>
  <c r="I1786" i="5"/>
  <c r="H1786" i="5"/>
  <c r="G1786" i="5"/>
  <c r="G1520" i="5"/>
  <c r="F1520" i="5"/>
  <c r="R1520" i="5"/>
  <c r="J1520" i="5"/>
  <c r="G1809" i="5"/>
  <c r="I1809" i="5"/>
  <c r="R1809" i="5"/>
  <c r="J1809" i="5"/>
  <c r="G2318" i="5"/>
  <c r="F2318" i="5"/>
  <c r="H2318" i="5"/>
  <c r="H1992" i="5"/>
  <c r="I1992" i="5"/>
  <c r="E2152" i="5"/>
  <c r="X2152" i="5" s="1"/>
  <c r="R2152" i="5"/>
  <c r="H2222" i="5"/>
  <c r="G2312" i="5"/>
  <c r="J2296" i="5"/>
  <c r="H2280" i="5"/>
  <c r="J2280" i="5"/>
  <c r="F2096" i="5"/>
  <c r="R2184" i="5"/>
  <c r="F2080" i="5"/>
  <c r="J2040" i="5"/>
  <c r="G2222" i="5"/>
  <c r="I2168" i="5"/>
  <c r="E2064" i="5"/>
  <c r="X2064" i="5" s="1"/>
  <c r="G1976" i="5"/>
  <c r="F1952" i="5"/>
  <c r="G2374" i="5"/>
  <c r="I2374" i="5"/>
  <c r="I2222" i="5"/>
  <c r="R2346" i="5"/>
  <c r="H2344" i="5"/>
  <c r="J2344" i="5"/>
  <c r="I2328" i="5"/>
  <c r="E2232" i="5"/>
  <c r="X2232" i="5" s="1"/>
  <c r="J2216" i="5"/>
  <c r="R2112" i="5"/>
  <c r="R2008" i="5"/>
  <c r="H2008" i="5"/>
  <c r="R1936" i="5"/>
  <c r="G1936" i="5"/>
  <c r="E2342" i="5"/>
  <c r="X2342" i="5" s="1"/>
  <c r="J2166" i="5"/>
  <c r="G2166" i="5"/>
  <c r="R2170" i="5"/>
  <c r="F2312" i="5"/>
  <c r="F2296" i="5"/>
  <c r="I2296" i="5"/>
  <c r="E2280" i="5"/>
  <c r="X2280" i="5" s="1"/>
  <c r="F2152" i="5"/>
  <c r="J2096" i="5"/>
  <c r="G2096" i="5"/>
  <c r="E1992" i="5"/>
  <c r="X1992" i="5" s="1"/>
  <c r="R1778" i="5"/>
  <c r="H1934" i="5"/>
  <c r="F1829" i="5"/>
  <c r="R2066" i="5"/>
  <c r="G2066" i="5"/>
  <c r="X1250" i="5"/>
  <c r="F1416" i="5"/>
  <c r="R1857" i="5"/>
  <c r="R2257" i="5"/>
  <c r="R1521" i="5"/>
  <c r="J2334" i="5"/>
  <c r="J2318" i="5"/>
  <c r="E1520" i="5"/>
  <c r="X1520" i="5" s="1"/>
  <c r="R1893" i="5"/>
  <c r="G1818" i="5"/>
  <c r="J2277" i="5"/>
  <c r="F1906" i="5"/>
  <c r="I1398" i="5"/>
  <c r="J1416" i="5"/>
  <c r="I2305" i="5"/>
  <c r="E1673" i="5"/>
  <c r="X1673" i="5" s="1"/>
  <c r="G2369" i="5"/>
  <c r="X1286" i="5"/>
  <c r="E1318" i="5"/>
  <c r="X1318" i="5" s="1"/>
  <c r="H1318" i="5"/>
  <c r="E1350" i="5"/>
  <c r="X1350" i="5" s="1"/>
  <c r="F1350" i="5"/>
  <c r="E2124" i="5"/>
  <c r="X2124" i="5" s="1"/>
  <c r="I2124" i="5"/>
  <c r="H2156" i="5"/>
  <c r="J2156" i="5"/>
  <c r="F2364" i="5"/>
  <c r="E2364" i="5"/>
  <c r="X2364" i="5" s="1"/>
  <c r="H2136" i="5"/>
  <c r="E2136" i="5"/>
  <c r="X2136" i="5" s="1"/>
  <c r="G2080" i="5"/>
  <c r="F2040" i="5"/>
  <c r="G1992" i="5"/>
  <c r="G2064" i="5"/>
  <c r="E1976" i="5"/>
  <c r="X1976" i="5" s="1"/>
  <c r="J1952" i="5"/>
  <c r="R1952" i="5"/>
  <c r="H2374" i="5"/>
  <c r="E2374" i="5"/>
  <c r="X2374" i="5" s="1"/>
  <c r="E2222" i="5"/>
  <c r="X2222" i="5" s="1"/>
  <c r="E2344" i="5"/>
  <c r="X2344" i="5" s="1"/>
  <c r="I2232" i="5"/>
  <c r="E2216" i="5"/>
  <c r="X2216" i="5" s="1"/>
  <c r="F2200" i="5"/>
  <c r="E2112" i="5"/>
  <c r="X2112" i="5" s="1"/>
  <c r="E2008" i="5"/>
  <c r="X2008" i="5" s="1"/>
  <c r="J2008" i="5"/>
  <c r="E1936" i="5"/>
  <c r="X1936" i="5" s="1"/>
  <c r="G2342" i="5"/>
  <c r="F1992" i="5"/>
  <c r="J2184" i="5"/>
  <c r="E2080" i="5"/>
  <c r="X2080" i="5" s="1"/>
  <c r="E2040" i="5"/>
  <c r="X2040" i="5" s="1"/>
  <c r="I2064" i="5"/>
  <c r="I1976" i="5"/>
  <c r="I1952" i="5"/>
  <c r="F2344" i="5"/>
  <c r="F2328" i="5"/>
  <c r="H2328" i="5"/>
  <c r="F2232" i="5"/>
  <c r="R2200" i="5"/>
  <c r="F2112" i="5"/>
  <c r="J2112" i="5"/>
  <c r="I2008" i="5"/>
  <c r="I1936" i="5"/>
  <c r="H2342" i="5"/>
  <c r="H2312" i="5"/>
  <c r="H2296" i="5"/>
  <c r="G2296" i="5"/>
  <c r="I2280" i="5"/>
  <c r="J2152" i="5"/>
  <c r="E2096" i="5"/>
  <c r="X2096" i="5" s="1"/>
  <c r="J1992" i="5"/>
  <c r="E1973" i="5"/>
  <c r="X1973" i="5" s="1"/>
  <c r="R1064" i="5"/>
  <c r="R999" i="5"/>
  <c r="R1154" i="5"/>
  <c r="X1154" i="5"/>
  <c r="R1266" i="5"/>
  <c r="R1022" i="5"/>
  <c r="R1077" i="5"/>
  <c r="E2134" i="5"/>
  <c r="X2134" i="5" s="1"/>
  <c r="G2372" i="5"/>
  <c r="H2180" i="5"/>
  <c r="I2180" i="5"/>
  <c r="H2372" i="5"/>
  <c r="J2164" i="5"/>
  <c r="I2164" i="5"/>
  <c r="I2148" i="5"/>
  <c r="G2132" i="5"/>
  <c r="H2132" i="5"/>
  <c r="R2358" i="5"/>
  <c r="I2310" i="5"/>
  <c r="F2310" i="5"/>
  <c r="I2330" i="5"/>
  <c r="I2274" i="5"/>
  <c r="J2274" i="5"/>
  <c r="F2138" i="5"/>
  <c r="I2138" i="5"/>
  <c r="F2356" i="5"/>
  <c r="I2356" i="5"/>
  <c r="J2340" i="5"/>
  <c r="I2324" i="5"/>
  <c r="G2324" i="5"/>
  <c r="G2308" i="5"/>
  <c r="E2308" i="5"/>
  <c r="X2308" i="5" s="1"/>
  <c r="E2292" i="5"/>
  <c r="X2292" i="5" s="1"/>
  <c r="G2292" i="5"/>
  <c r="E2276" i="5"/>
  <c r="X2276" i="5" s="1"/>
  <c r="J1838" i="5"/>
  <c r="E1838" i="5"/>
  <c r="X1838" i="5" s="1"/>
  <c r="I1330" i="5"/>
  <c r="R1298" i="5"/>
  <c r="F1298" i="5"/>
  <c r="H2362" i="5"/>
  <c r="I2362" i="5"/>
  <c r="E2202" i="5"/>
  <c r="X2202" i="5" s="1"/>
  <c r="R2202" i="5"/>
  <c r="E1334" i="5"/>
  <c r="X1334" i="5" s="1"/>
  <c r="E1302" i="5"/>
  <c r="X1302" i="5" s="1"/>
  <c r="G1302" i="5"/>
  <c r="H2134" i="5"/>
  <c r="G2180" i="5"/>
  <c r="F2148" i="5"/>
  <c r="R1233" i="5"/>
  <c r="F2358" i="5"/>
  <c r="H2356" i="5"/>
  <c r="E2324" i="5"/>
  <c r="X2324" i="5" s="1"/>
  <c r="R2308" i="5"/>
  <c r="F2276" i="5"/>
  <c r="F1330" i="5"/>
  <c r="J1330" i="5"/>
  <c r="R1019" i="5"/>
  <c r="G2202" i="5"/>
  <c r="H1334" i="5"/>
  <c r="J1334" i="5"/>
  <c r="F1857" i="5"/>
  <c r="H1857" i="5"/>
  <c r="J1973" i="5"/>
  <c r="H1973" i="5"/>
  <c r="R2089" i="5"/>
  <c r="I2089" i="5"/>
  <c r="E2257" i="5"/>
  <c r="X2257" i="5" s="1"/>
  <c r="I2257" i="5"/>
  <c r="E1893" i="5"/>
  <c r="X1893" i="5" s="1"/>
  <c r="J1893" i="5"/>
  <c r="G1906" i="5"/>
  <c r="I1906" i="5"/>
  <c r="F2180" i="5"/>
  <c r="R2372" i="5"/>
  <c r="E2372" i="5"/>
  <c r="X2372" i="5" s="1"/>
  <c r="R2164" i="5"/>
  <c r="E2148" i="5"/>
  <c r="X2148" i="5" s="1"/>
  <c r="E2132" i="5"/>
  <c r="X2132" i="5" s="1"/>
  <c r="I2132" i="5"/>
  <c r="H2358" i="5"/>
  <c r="G2310" i="5"/>
  <c r="R2330" i="5"/>
  <c r="H2274" i="5"/>
  <c r="E2138" i="5"/>
  <c r="X2138" i="5" s="1"/>
  <c r="J2138" i="5"/>
  <c r="F2340" i="5"/>
  <c r="E2340" i="5"/>
  <c r="X2340" i="5" s="1"/>
  <c r="H2324" i="5"/>
  <c r="H2308" i="5"/>
  <c r="R2292" i="5"/>
  <c r="I2276" i="5"/>
  <c r="F1838" i="5"/>
  <c r="E1298" i="5"/>
  <c r="X1298" i="5" s="1"/>
  <c r="G1298" i="5"/>
  <c r="E2362" i="5"/>
  <c r="X2362" i="5" s="1"/>
  <c r="I1302" i="5"/>
  <c r="I2134" i="5"/>
  <c r="R2134" i="5"/>
  <c r="G2164" i="5"/>
  <c r="J2372" i="5"/>
  <c r="R2148" i="5"/>
  <c r="F2132" i="5"/>
  <c r="I2358" i="5"/>
  <c r="J2358" i="5"/>
  <c r="E2310" i="5"/>
  <c r="X2310" i="5" s="1"/>
  <c r="H2330" i="5"/>
  <c r="J2330" i="5"/>
  <c r="R2274" i="5"/>
  <c r="E2356" i="5"/>
  <c r="X2356" i="5" s="1"/>
  <c r="H2340" i="5"/>
  <c r="R2324" i="5"/>
  <c r="J2292" i="5"/>
  <c r="J2276" i="5"/>
  <c r="I1838" i="5"/>
  <c r="R1330" i="5"/>
  <c r="R1192" i="5"/>
  <c r="X1127" i="5"/>
  <c r="X1138" i="5"/>
  <c r="J2362" i="5"/>
  <c r="J2202" i="5"/>
  <c r="I1334" i="5"/>
  <c r="G1334" i="5"/>
  <c r="R1302" i="5"/>
  <c r="R1030" i="5"/>
  <c r="R1017" i="5"/>
  <c r="H2395" i="5"/>
  <c r="J2395" i="5"/>
  <c r="H2379" i="5"/>
  <c r="I2379" i="5"/>
  <c r="R2371" i="5"/>
  <c r="I2371" i="5"/>
  <c r="F2367" i="5"/>
  <c r="H2367" i="5"/>
  <c r="G2363" i="5"/>
  <c r="F2359" i="5"/>
  <c r="E2359" i="5"/>
  <c r="X2359" i="5" s="1"/>
  <c r="I2359" i="5"/>
  <c r="F2299" i="5"/>
  <c r="I2299" i="5"/>
  <c r="R2287" i="5"/>
  <c r="J2283" i="5"/>
  <c r="H2283" i="5"/>
  <c r="J2279" i="5"/>
  <c r="R2279" i="5"/>
  <c r="R2259" i="5"/>
  <c r="H2259" i="5"/>
  <c r="H2251" i="5"/>
  <c r="F2251" i="5"/>
  <c r="H2247" i="5"/>
  <c r="AB2247" i="5"/>
  <c r="R2243" i="5"/>
  <c r="E2243" i="5"/>
  <c r="X2243" i="5" s="1"/>
  <c r="H2179" i="5"/>
  <c r="E2179" i="5"/>
  <c r="X2179" i="5" s="1"/>
  <c r="R2123" i="5"/>
  <c r="H2123" i="5"/>
  <c r="E2079" i="5"/>
  <c r="X2079" i="5" s="1"/>
  <c r="F2079" i="5"/>
  <c r="G2035" i="5"/>
  <c r="J2027" i="5"/>
  <c r="I2027" i="5"/>
  <c r="E2003" i="5"/>
  <c r="X2003" i="5" s="1"/>
  <c r="F2003" i="5"/>
  <c r="J2003" i="5"/>
  <c r="F1971" i="5"/>
  <c r="H1971" i="5"/>
  <c r="J1963" i="5"/>
  <c r="I1963" i="5"/>
  <c r="G1959" i="5"/>
  <c r="G1955" i="5"/>
  <c r="F1911" i="5"/>
  <c r="E1911" i="5"/>
  <c r="X1911" i="5" s="1"/>
  <c r="J1823" i="5"/>
  <c r="E1823" i="5"/>
  <c r="X1823" i="5" s="1"/>
  <c r="F1819" i="5"/>
  <c r="R1819" i="5"/>
  <c r="G1811" i="5"/>
  <c r="J1795" i="5"/>
  <c r="E1795" i="5"/>
  <c r="X1795" i="5" s="1"/>
  <c r="R1775" i="5"/>
  <c r="J1775" i="5"/>
  <c r="H1667" i="5"/>
  <c r="E1667" i="5"/>
  <c r="X1667" i="5" s="1"/>
  <c r="AB1148" i="5"/>
  <c r="X1017" i="5"/>
  <c r="J1563" i="5"/>
  <c r="G1587" i="5"/>
  <c r="J1587" i="5"/>
  <c r="E1595" i="5"/>
  <c r="X1595" i="5" s="1"/>
  <c r="G1599" i="5"/>
  <c r="G1639" i="5"/>
  <c r="G1647" i="5"/>
  <c r="I1655" i="5"/>
  <c r="I1659" i="5"/>
  <c r="G1659" i="5"/>
  <c r="F1663" i="5"/>
  <c r="I1667" i="5"/>
  <c r="G1719" i="5"/>
  <c r="J1723" i="5"/>
  <c r="G1731" i="5"/>
  <c r="F1759" i="5"/>
  <c r="H1775" i="5"/>
  <c r="R1795" i="5"/>
  <c r="I1819" i="5"/>
  <c r="H1823" i="5"/>
  <c r="I1951" i="5"/>
  <c r="R1963" i="5"/>
  <c r="I1971" i="5"/>
  <c r="G2003" i="5"/>
  <c r="G2023" i="5"/>
  <c r="R2027" i="5"/>
  <c r="H2063" i="5"/>
  <c r="G2079" i="5"/>
  <c r="I2099" i="5"/>
  <c r="I2243" i="5"/>
  <c r="R2251" i="5"/>
  <c r="F2259" i="5"/>
  <c r="I2279" i="5"/>
  <c r="R2295" i="5"/>
  <c r="R2299" i="5"/>
  <c r="R2359" i="5"/>
  <c r="F2379" i="5"/>
  <c r="T1051" i="5"/>
  <c r="X1107" i="5"/>
  <c r="X1170" i="5"/>
  <c r="R1178" i="5"/>
  <c r="I1705" i="5"/>
  <c r="F1705" i="5"/>
  <c r="X1062" i="5"/>
  <c r="J2079" i="5"/>
  <c r="G2099" i="5"/>
  <c r="E2123" i="5"/>
  <c r="X2123" i="5" s="1"/>
  <c r="G2163" i="5"/>
  <c r="F2243" i="5"/>
  <c r="J2251" i="5"/>
  <c r="G2251" i="5"/>
  <c r="G2259" i="5"/>
  <c r="E2279" i="5"/>
  <c r="X2279" i="5" s="1"/>
  <c r="G2283" i="5"/>
  <c r="E2283" i="5"/>
  <c r="X2283" i="5" s="1"/>
  <c r="F2295" i="5"/>
  <c r="G2299" i="5"/>
  <c r="H2359" i="5"/>
  <c r="G2359" i="5"/>
  <c r="R2367" i="5"/>
  <c r="E2367" i="5"/>
  <c r="X2367" i="5" s="1"/>
  <c r="E2379" i="5"/>
  <c r="X2379" i="5" s="1"/>
  <c r="R2395" i="5"/>
  <c r="F2395" i="5"/>
  <c r="R2403" i="5"/>
  <c r="J2403" i="5"/>
  <c r="R1696" i="5"/>
  <c r="E1696" i="5"/>
  <c r="X1696" i="5" s="1"/>
  <c r="X1118" i="5"/>
  <c r="AB1303" i="5"/>
  <c r="J2375" i="5"/>
  <c r="AB2375" i="5"/>
  <c r="AB2311" i="5"/>
  <c r="AB2199" i="5"/>
  <c r="AB2119" i="5"/>
  <c r="G2019" i="5"/>
  <c r="AB2007" i="5"/>
  <c r="AB1927" i="5"/>
  <c r="E1927" i="5"/>
  <c r="X1927" i="5" s="1"/>
  <c r="AB1815" i="5"/>
  <c r="G1815" i="5"/>
  <c r="G1735" i="5"/>
  <c r="AB1735" i="5"/>
  <c r="AB1699" i="5"/>
  <c r="R1699" i="5"/>
  <c r="AB1687" i="5"/>
  <c r="I1687" i="5"/>
  <c r="G1683" i="5"/>
  <c r="AB1635" i="5"/>
  <c r="AB1631" i="5"/>
  <c r="F1631" i="5"/>
  <c r="AB1611" i="5"/>
  <c r="E1559" i="5"/>
  <c r="X1559" i="5" s="1"/>
  <c r="AB1559" i="5"/>
  <c r="AB1515" i="5"/>
  <c r="G1491" i="5"/>
  <c r="AB1483" i="5"/>
  <c r="R1475" i="5"/>
  <c r="AB1475" i="5"/>
  <c r="AB1451" i="5"/>
  <c r="AB1415" i="5"/>
  <c r="F1347" i="5"/>
  <c r="AB1347" i="5"/>
  <c r="AB1343" i="5"/>
  <c r="AB1323" i="5"/>
  <c r="AB1234" i="5"/>
  <c r="R1160" i="5"/>
  <c r="R1097" i="5"/>
  <c r="AB1093" i="5"/>
  <c r="AB1034" i="5"/>
  <c r="X1034" i="5"/>
  <c r="AB981" i="5"/>
  <c r="R914" i="5"/>
  <c r="J2359" i="5"/>
  <c r="G2367" i="5"/>
  <c r="G2379" i="5"/>
  <c r="E2395" i="5"/>
  <c r="X2395" i="5" s="1"/>
  <c r="AB1383" i="5"/>
  <c r="AB1863" i="5"/>
  <c r="AB2055" i="5"/>
  <c r="AB1387" i="5"/>
  <c r="AB2263" i="5"/>
  <c r="AB2391" i="5"/>
  <c r="G1407" i="5"/>
  <c r="AB1739" i="5"/>
  <c r="E1799" i="5"/>
  <c r="X1799" i="5" s="1"/>
  <c r="G1523" i="5"/>
  <c r="AB978" i="5"/>
  <c r="R1619" i="5"/>
  <c r="F1823" i="5"/>
  <c r="H2403" i="5"/>
  <c r="E2403" i="5"/>
  <c r="X2403" i="5" s="1"/>
  <c r="G2399" i="5"/>
  <c r="E2371" i="5"/>
  <c r="X2371" i="5" s="1"/>
  <c r="H2371" i="5"/>
  <c r="G2343" i="5"/>
  <c r="I2343" i="5"/>
  <c r="E2343" i="5"/>
  <c r="X2343" i="5" s="1"/>
  <c r="J2343" i="5"/>
  <c r="G2315" i="5"/>
  <c r="I2303" i="5"/>
  <c r="F2303" i="5"/>
  <c r="R2303" i="5"/>
  <c r="E2303" i="5"/>
  <c r="X2303" i="5" s="1"/>
  <c r="R2239" i="5"/>
  <c r="H2239" i="5"/>
  <c r="F2239" i="5"/>
  <c r="G2207" i="5"/>
  <c r="E2207" i="5"/>
  <c r="X2207" i="5" s="1"/>
  <c r="J2207" i="5"/>
  <c r="G2203" i="5"/>
  <c r="F2195" i="5"/>
  <c r="H2195" i="5"/>
  <c r="G2183" i="5"/>
  <c r="F2163" i="5"/>
  <c r="I2163" i="5"/>
  <c r="G2155" i="5"/>
  <c r="F2099" i="5"/>
  <c r="R2099" i="5"/>
  <c r="G2091" i="5"/>
  <c r="E2067" i="5"/>
  <c r="X2067" i="5" s="1"/>
  <c r="I2067" i="5"/>
  <c r="G2047" i="5"/>
  <c r="G1999" i="5"/>
  <c r="R1995" i="5"/>
  <c r="F1995" i="5"/>
  <c r="E1995" i="5"/>
  <c r="X1995" i="5" s="1"/>
  <c r="I1935" i="5"/>
  <c r="F1935" i="5"/>
  <c r="G1931" i="5"/>
  <c r="I1931" i="5"/>
  <c r="R1931" i="5"/>
  <c r="G1923" i="5"/>
  <c r="G1919" i="5"/>
  <c r="E1919" i="5"/>
  <c r="X1919" i="5" s="1"/>
  <c r="J1919" i="5"/>
  <c r="G1899" i="5"/>
  <c r="R1895" i="5"/>
  <c r="I1895" i="5"/>
  <c r="E1895" i="5"/>
  <c r="X1895" i="5" s="1"/>
  <c r="J1895" i="5"/>
  <c r="I1867" i="5"/>
  <c r="E1867" i="5"/>
  <c r="X1867" i="5" s="1"/>
  <c r="J1867" i="5"/>
  <c r="H1867" i="5"/>
  <c r="J1859" i="5"/>
  <c r="E1859" i="5"/>
  <c r="X1859" i="5" s="1"/>
  <c r="H1859" i="5"/>
  <c r="F1859" i="5"/>
  <c r="G1855" i="5"/>
  <c r="F1779" i="5"/>
  <c r="E1779" i="5"/>
  <c r="X1779" i="5" s="1"/>
  <c r="J1779" i="5"/>
  <c r="G1771" i="5"/>
  <c r="H1763" i="5"/>
  <c r="I1763" i="5"/>
  <c r="E1763" i="5"/>
  <c r="X1763" i="5" s="1"/>
  <c r="G1755" i="5"/>
  <c r="F1755" i="5"/>
  <c r="G1747" i="5"/>
  <c r="G1743" i="5"/>
  <c r="I1727" i="5"/>
  <c r="J1727" i="5"/>
  <c r="J1615" i="5"/>
  <c r="I1615" i="5"/>
  <c r="G1583" i="5"/>
  <c r="H1583" i="5"/>
  <c r="F1583" i="5"/>
  <c r="AB1579" i="5"/>
  <c r="F1523" i="5"/>
  <c r="H1523" i="5"/>
  <c r="G1507" i="5"/>
  <c r="F1495" i="5"/>
  <c r="J1495" i="5"/>
  <c r="E1487" i="5"/>
  <c r="X1487" i="5" s="1"/>
  <c r="J1487" i="5"/>
  <c r="I1487" i="5"/>
  <c r="G1463" i="5"/>
  <c r="H1455" i="5"/>
  <c r="F1455" i="5"/>
  <c r="J1439" i="5"/>
  <c r="I1439" i="5"/>
  <c r="F1439" i="5"/>
  <c r="R1427" i="5"/>
  <c r="E1427" i="5"/>
  <c r="X1427" i="5" s="1"/>
  <c r="G1423" i="5"/>
  <c r="G1403" i="5"/>
  <c r="R1399" i="5"/>
  <c r="I1399" i="5"/>
  <c r="F1399" i="5"/>
  <c r="R1395" i="5"/>
  <c r="H1395" i="5"/>
  <c r="E1395" i="5"/>
  <c r="X1395" i="5" s="1"/>
  <c r="J1395" i="5"/>
  <c r="G1379" i="5"/>
  <c r="R1371" i="5"/>
  <c r="F1371" i="5"/>
  <c r="H1371" i="5"/>
  <c r="I1367" i="5"/>
  <c r="F1367" i="5"/>
  <c r="R1367" i="5"/>
  <c r="J1367" i="5"/>
  <c r="H1359" i="5"/>
  <c r="E1359" i="5"/>
  <c r="X1359" i="5" s="1"/>
  <c r="F1359" i="5"/>
  <c r="I1359" i="5"/>
  <c r="H1339" i="5"/>
  <c r="I1339" i="5"/>
  <c r="E1335" i="5"/>
  <c r="X1335" i="5" s="1"/>
  <c r="H1335" i="5"/>
  <c r="G1327" i="5"/>
  <c r="E1327" i="5"/>
  <c r="X1327" i="5" s="1"/>
  <c r="I1327" i="5"/>
  <c r="H1311" i="5"/>
  <c r="R1311" i="5"/>
  <c r="E1299" i="5"/>
  <c r="X1299" i="5" s="1"/>
  <c r="R1299" i="5"/>
  <c r="AB1279" i="5"/>
  <c r="AB1269" i="5"/>
  <c r="X1224" i="5"/>
  <c r="R1197" i="5"/>
  <c r="R1184" i="5"/>
  <c r="R1180" i="5"/>
  <c r="AB1180" i="5"/>
  <c r="R967" i="5"/>
  <c r="X948" i="5"/>
  <c r="R934" i="5"/>
  <c r="X902" i="5"/>
  <c r="R872" i="5"/>
  <c r="AB993" i="5"/>
  <c r="AB1045" i="5"/>
  <c r="AB1471" i="5"/>
  <c r="AB1511" i="5"/>
  <c r="AB1543" i="5"/>
  <c r="AB1671" i="5"/>
  <c r="I1911" i="5"/>
  <c r="AB1943" i="5"/>
  <c r="I1523" i="5"/>
  <c r="AB1016" i="5"/>
  <c r="R2327" i="5"/>
  <c r="I1371" i="5"/>
  <c r="E1935" i="5"/>
  <c r="X1935" i="5" s="1"/>
  <c r="J1327" i="5"/>
  <c r="R1339" i="5"/>
  <c r="AB1204" i="5"/>
  <c r="AB2135" i="5"/>
  <c r="AB1479" i="5"/>
  <c r="J1911" i="5"/>
  <c r="R1275" i="5"/>
  <c r="R1583" i="5"/>
  <c r="J1755" i="5"/>
  <c r="F1867" i="5"/>
  <c r="E1655" i="5"/>
  <c r="X1655" i="5" s="1"/>
  <c r="AB1184" i="5"/>
  <c r="AB1176" i="5"/>
  <c r="AB1168" i="5"/>
  <c r="AB1164" i="5"/>
  <c r="AB1156" i="5"/>
  <c r="AB1144" i="5"/>
  <c r="AB1136" i="5"/>
  <c r="AB1128" i="5"/>
  <c r="AB1124" i="5"/>
  <c r="AB1113" i="5"/>
  <c r="AB1109" i="5"/>
  <c r="AB1101" i="5"/>
  <c r="AB1097" i="5"/>
  <c r="AB1089" i="5"/>
  <c r="AB1066" i="5"/>
  <c r="AB1042" i="5"/>
  <c r="AB1038" i="5"/>
  <c r="AB1024" i="5"/>
  <c r="AB1012" i="5"/>
  <c r="AB1009" i="5"/>
  <c r="AB1001" i="5"/>
  <c r="AB997" i="5"/>
  <c r="AB989" i="5"/>
  <c r="AB974" i="5"/>
  <c r="AB883" i="5"/>
  <c r="AB879" i="5"/>
  <c r="AB829" i="5"/>
  <c r="AB826" i="5"/>
  <c r="AB822" i="5"/>
  <c r="AB2334" i="5"/>
  <c r="AB2318" i="5"/>
  <c r="AB2302" i="5"/>
  <c r="AB2290" i="5"/>
  <c r="AB2174" i="5"/>
  <c r="AB2042" i="5"/>
  <c r="AB1954" i="5"/>
  <c r="H1350" i="5"/>
  <c r="G1318" i="5"/>
  <c r="H1302" i="5"/>
  <c r="X1048" i="5"/>
  <c r="F2068" i="5"/>
  <c r="J2052" i="5"/>
  <c r="F2036" i="5"/>
  <c r="E2004" i="5"/>
  <c r="X2004" i="5" s="1"/>
  <c r="G1988" i="5"/>
  <c r="E1972" i="5"/>
  <c r="X1972" i="5" s="1"/>
  <c r="H1956" i="5"/>
  <c r="F1940" i="5"/>
  <c r="R1041" i="5"/>
  <c r="X1041" i="5"/>
  <c r="F2031" i="5"/>
  <c r="G2031" i="5"/>
  <c r="E2351" i="5"/>
  <c r="X2351" i="5" s="1"/>
  <c r="R2369" i="5"/>
  <c r="R1243" i="5"/>
  <c r="R1214" i="5"/>
  <c r="R983" i="5"/>
  <c r="H2031" i="5"/>
  <c r="J1494" i="5"/>
  <c r="G2406" i="5"/>
  <c r="G2306" i="5"/>
  <c r="F2194" i="5"/>
  <c r="G2190" i="5"/>
  <c r="G2130" i="5"/>
  <c r="F2058" i="5"/>
  <c r="E2058" i="5"/>
  <c r="X2058" i="5" s="1"/>
  <c r="H2058" i="5"/>
  <c r="G2054" i="5"/>
  <c r="H2050" i="5"/>
  <c r="J2050" i="5"/>
  <c r="I2050" i="5"/>
  <c r="R2022" i="5"/>
  <c r="F2022" i="5"/>
  <c r="G1998" i="5"/>
  <c r="G1994" i="5"/>
  <c r="G1982" i="5"/>
  <c r="G1962" i="5"/>
  <c r="G1958" i="5"/>
  <c r="I1946" i="5"/>
  <c r="F1946" i="5"/>
  <c r="J1946" i="5"/>
  <c r="G1942" i="5"/>
  <c r="J2068" i="5"/>
  <c r="E2052" i="5"/>
  <c r="X2052" i="5" s="1"/>
  <c r="J2036" i="5"/>
  <c r="J2020" i="5"/>
  <c r="G2004" i="5"/>
  <c r="H1988" i="5"/>
  <c r="G1972" i="5"/>
  <c r="I1940" i="5"/>
  <c r="R1186" i="5"/>
  <c r="R1099" i="5"/>
  <c r="X983" i="5"/>
  <c r="R1122" i="5"/>
  <c r="F2101" i="5"/>
  <c r="R2031" i="5"/>
  <c r="F1494" i="5"/>
  <c r="H1520" i="5"/>
  <c r="E1888" i="5"/>
  <c r="X1888" i="5" s="1"/>
  <c r="G1680" i="5"/>
  <c r="J1680" i="5"/>
  <c r="I1768" i="5"/>
  <c r="E1528" i="5"/>
  <c r="X1528" i="5" s="1"/>
  <c r="F1496" i="5"/>
  <c r="I1776" i="5"/>
  <c r="E1808" i="5"/>
  <c r="X1808" i="5" s="1"/>
  <c r="F1808" i="5"/>
  <c r="E1336" i="5"/>
  <c r="X1336" i="5" s="1"/>
  <c r="R1424" i="5"/>
  <c r="I1856" i="5"/>
  <c r="G1856" i="5"/>
  <c r="R1608" i="5"/>
  <c r="R1145" i="5"/>
  <c r="G1768" i="5"/>
  <c r="R1728" i="5"/>
  <c r="R1198" i="5"/>
  <c r="R1205" i="5"/>
  <c r="J1536" i="5"/>
  <c r="G1728" i="5"/>
  <c r="G1904" i="5"/>
  <c r="F1784" i="5"/>
  <c r="I1904" i="5"/>
  <c r="R1376" i="5"/>
  <c r="G1644" i="5"/>
  <c r="R1225" i="5"/>
  <c r="X1046" i="5"/>
  <c r="J1808" i="5"/>
  <c r="F1856" i="5"/>
  <c r="G1864" i="5"/>
  <c r="R1864" i="5"/>
  <c r="H1864" i="5"/>
  <c r="G1536" i="5"/>
  <c r="G1744" i="5"/>
  <c r="G1776" i="5"/>
  <c r="H1712" i="5"/>
  <c r="J1376" i="5"/>
  <c r="X1280" i="5"/>
  <c r="AB1046" i="5"/>
  <c r="AB1039" i="5"/>
  <c r="AB982" i="5"/>
  <c r="R1193" i="5"/>
  <c r="X1193" i="5"/>
  <c r="H2215" i="5"/>
  <c r="R2215" i="5"/>
  <c r="F2215" i="5"/>
  <c r="G2215" i="5"/>
  <c r="J2215" i="5"/>
  <c r="I2215" i="5"/>
  <c r="E2215" i="5"/>
  <c r="X2215" i="5" s="1"/>
  <c r="R1208" i="5"/>
  <c r="H1303" i="5"/>
  <c r="J2217" i="5"/>
  <c r="E2034" i="5"/>
  <c r="X2034" i="5" s="1"/>
  <c r="R1544" i="5"/>
  <c r="G1544" i="5"/>
  <c r="F1303" i="5"/>
  <c r="F1739" i="5"/>
  <c r="G2385" i="5"/>
  <c r="E1739" i="5"/>
  <c r="X1739" i="5" s="1"/>
  <c r="G2386" i="5"/>
  <c r="I1453" i="5"/>
  <c r="F1453" i="5"/>
  <c r="X1121" i="5"/>
  <c r="R1094" i="5"/>
  <c r="F2227" i="5"/>
  <c r="H2227" i="5"/>
  <c r="J1650" i="5"/>
  <c r="F1650" i="5"/>
  <c r="I1650" i="5"/>
  <c r="E1626" i="5"/>
  <c r="X1626" i="5" s="1"/>
  <c r="I1626" i="5"/>
  <c r="R1626" i="5"/>
  <c r="H1626" i="5"/>
  <c r="J1626" i="5"/>
  <c r="R1602" i="5"/>
  <c r="J1602" i="5"/>
  <c r="G1594" i="5"/>
  <c r="H1514" i="5"/>
  <c r="I1514" i="5"/>
  <c r="G1506" i="5"/>
  <c r="G1502" i="5"/>
  <c r="G1422" i="5"/>
  <c r="G1414" i="5"/>
  <c r="R1229" i="5"/>
  <c r="AB967" i="5"/>
  <c r="AB963" i="5"/>
  <c r="AB959" i="5"/>
  <c r="AB938" i="5"/>
  <c r="AB934" i="5"/>
  <c r="AB931" i="5"/>
  <c r="AB928" i="5"/>
  <c r="AB925" i="5"/>
  <c r="AB921" i="5"/>
  <c r="AB918" i="5"/>
  <c r="AB914" i="5"/>
  <c r="AB909" i="5"/>
  <c r="AB905" i="5"/>
  <c r="AB836" i="5"/>
  <c r="AB832" i="5"/>
  <c r="AB1068" i="5"/>
  <c r="AB1129" i="5"/>
  <c r="AB1125" i="5"/>
  <c r="AB1114" i="5"/>
  <c r="AB1110" i="5"/>
  <c r="AB1102" i="5"/>
  <c r="AB1090" i="5"/>
  <c r="AB1080" i="5"/>
  <c r="E2213" i="5"/>
  <c r="X2213" i="5" s="1"/>
  <c r="H2213" i="5"/>
  <c r="F1898" i="5"/>
  <c r="E1898" i="5"/>
  <c r="X1898" i="5" s="1"/>
  <c r="H1898" i="5"/>
  <c r="F1878" i="5"/>
  <c r="H1878" i="5"/>
  <c r="F1851" i="5"/>
  <c r="R1851" i="5"/>
  <c r="R1726" i="5"/>
  <c r="F1726" i="5"/>
  <c r="F1722" i="5"/>
  <c r="H1722" i="5"/>
  <c r="E1722" i="5"/>
  <c r="X1722" i="5" s="1"/>
  <c r="G1555" i="5"/>
  <c r="F1352" i="5"/>
  <c r="E1352" i="5"/>
  <c r="X1352" i="5" s="1"/>
  <c r="H1352" i="5"/>
  <c r="X1134" i="5"/>
  <c r="R2322" i="5"/>
  <c r="H2322" i="5"/>
  <c r="H1688" i="5"/>
  <c r="I1688" i="5"/>
  <c r="H1490" i="5"/>
  <c r="I1490" i="5"/>
  <c r="R1490" i="5"/>
  <c r="J1464" i="5"/>
  <c r="R1464" i="5"/>
  <c r="R1456" i="5"/>
  <c r="H1456" i="5"/>
  <c r="F1394" i="5"/>
  <c r="E1394" i="5"/>
  <c r="X1394" i="5" s="1"/>
  <c r="G1378" i="5"/>
  <c r="G1370" i="5"/>
  <c r="G1354" i="5"/>
  <c r="R1246" i="5"/>
  <c r="X1071" i="5"/>
  <c r="G2291" i="5"/>
  <c r="F1602" i="5"/>
  <c r="I1602" i="5"/>
  <c r="R1335" i="5"/>
  <c r="F1335" i="5"/>
  <c r="G1296" i="5"/>
  <c r="AB1079" i="5"/>
  <c r="AB1076" i="5"/>
  <c r="AB1073" i="5"/>
  <c r="AB1416" i="5"/>
  <c r="AB1059" i="5"/>
  <c r="AB1053" i="5"/>
  <c r="AB955" i="5"/>
  <c r="AB951" i="5"/>
  <c r="AB948" i="5"/>
  <c r="AB944" i="5"/>
  <c r="AB940" i="5"/>
  <c r="AB902" i="5"/>
  <c r="AB898" i="5"/>
  <c r="AB868" i="5"/>
  <c r="AB864" i="5"/>
  <c r="AB856" i="5"/>
  <c r="AB852" i="5"/>
  <c r="AB848" i="5"/>
  <c r="AB844" i="5"/>
  <c r="AB840" i="5"/>
  <c r="AB890" i="5"/>
  <c r="AB887" i="5"/>
  <c r="E1824" i="5"/>
  <c r="X1824" i="5" s="1"/>
  <c r="I1824" i="5"/>
  <c r="G1794" i="5"/>
  <c r="G1746" i="5"/>
  <c r="G1742" i="5"/>
  <c r="I1734" i="5"/>
  <c r="R1675" i="5"/>
  <c r="J1675" i="5"/>
  <c r="F1590" i="5"/>
  <c r="I1590" i="5"/>
  <c r="I1482" i="5"/>
  <c r="J1482" i="5"/>
  <c r="R1482" i="5"/>
  <c r="X1022" i="5"/>
  <c r="E1901" i="5"/>
  <c r="X1901" i="5" s="1"/>
  <c r="R1431" i="5"/>
  <c r="E1632" i="5"/>
  <c r="X1632" i="5" s="1"/>
  <c r="J1851" i="5"/>
  <c r="I1730" i="5"/>
  <c r="E1986" i="5"/>
  <c r="X1986" i="5" s="1"/>
  <c r="G1706" i="5"/>
  <c r="G1670" i="5"/>
  <c r="G1546" i="5"/>
  <c r="G1542" i="5"/>
  <c r="E1474" i="5"/>
  <c r="X1474" i="5" s="1"/>
  <c r="G1474" i="5"/>
  <c r="F1474" i="5"/>
  <c r="J1474" i="5"/>
  <c r="H1474" i="5"/>
  <c r="G1458" i="5"/>
  <c r="G1454" i="5"/>
  <c r="H2357" i="5"/>
  <c r="R2034" i="5"/>
  <c r="F1738" i="5"/>
  <c r="E1578" i="5"/>
  <c r="X1578" i="5" s="1"/>
  <c r="H1427" i="5"/>
  <c r="R1808" i="5"/>
  <c r="E1858" i="5"/>
  <c r="X1858" i="5" s="1"/>
  <c r="E2070" i="5"/>
  <c r="X2070" i="5" s="1"/>
  <c r="I2070" i="5"/>
  <c r="R2058" i="5"/>
  <c r="J2058" i="5"/>
  <c r="R2050" i="5"/>
  <c r="E2050" i="5"/>
  <c r="X2050" i="5" s="1"/>
  <c r="G2006" i="5"/>
  <c r="G1382" i="5"/>
  <c r="X868" i="5"/>
  <c r="AB1067" i="5"/>
  <c r="AB1063" i="5"/>
  <c r="AB1025" i="5"/>
  <c r="AB1013" i="5"/>
  <c r="AB1002" i="5"/>
  <c r="AB990" i="5"/>
  <c r="AB975" i="5"/>
  <c r="AB1535" i="5"/>
  <c r="AB2400" i="5"/>
  <c r="AB2388" i="5"/>
  <c r="AB2384" i="5"/>
  <c r="G2169" i="5"/>
  <c r="G1517" i="5"/>
  <c r="AB2272" i="5"/>
  <c r="AB2260" i="5"/>
  <c r="AB2256" i="5"/>
  <c r="AB2120" i="5"/>
  <c r="AB2116" i="5"/>
  <c r="AB2102" i="5"/>
  <c r="AB2056" i="5"/>
  <c r="AB1960" i="5"/>
  <c r="X1096" i="5"/>
  <c r="R1162" i="5"/>
  <c r="R993" i="5"/>
  <c r="X993" i="5"/>
  <c r="R1226" i="5"/>
  <c r="J1705" i="5"/>
  <c r="E1705" i="5"/>
  <c r="X1705" i="5" s="1"/>
  <c r="H1705" i="5"/>
  <c r="G1705" i="5"/>
  <c r="H2263" i="5"/>
  <c r="J2263" i="5"/>
  <c r="G2263" i="5"/>
  <c r="R2001" i="5"/>
  <c r="G2001" i="5"/>
  <c r="J2001" i="5"/>
  <c r="G1909" i="5"/>
  <c r="E1909" i="5"/>
  <c r="X1909" i="5" s="1"/>
  <c r="R1909" i="5"/>
  <c r="F1909" i="5"/>
  <c r="G1617" i="5"/>
  <c r="E1617" i="5"/>
  <c r="X1617" i="5" s="1"/>
  <c r="H1809" i="5"/>
  <c r="E1809" i="5"/>
  <c r="X1809" i="5" s="1"/>
  <c r="G1416" i="5"/>
  <c r="E1416" i="5"/>
  <c r="X1416" i="5" s="1"/>
  <c r="E1961" i="5"/>
  <c r="X1961" i="5" s="1"/>
  <c r="R1961" i="5"/>
  <c r="I1961" i="5"/>
  <c r="F1961" i="5"/>
  <c r="H2153" i="5"/>
  <c r="E2153" i="5"/>
  <c r="X2153" i="5" s="1"/>
  <c r="F2153" i="5"/>
  <c r="E1513" i="5"/>
  <c r="X1513" i="5" s="1"/>
  <c r="I1513" i="5"/>
  <c r="R1513" i="5"/>
  <c r="X1219" i="5"/>
  <c r="J1961" i="5"/>
  <c r="R1056" i="5"/>
  <c r="I2095" i="5"/>
  <c r="R2095" i="5"/>
  <c r="F2095" i="5"/>
  <c r="X1162" i="5"/>
  <c r="R976" i="5"/>
  <c r="H1521" i="5"/>
  <c r="E1521" i="5"/>
  <c r="X1521" i="5" s="1"/>
  <c r="I1385" i="5"/>
  <c r="H1385" i="5"/>
  <c r="G2113" i="5"/>
  <c r="F2113" i="5"/>
  <c r="F2229" i="5"/>
  <c r="G2229" i="5"/>
  <c r="I2229" i="5"/>
  <c r="G2241" i="5"/>
  <c r="R2241" i="5"/>
  <c r="E2241" i="5"/>
  <c r="X2241" i="5" s="1"/>
  <c r="J2241" i="5"/>
  <c r="F2351" i="5"/>
  <c r="I2351" i="5"/>
  <c r="R2351" i="5"/>
  <c r="J2351" i="5"/>
  <c r="E2369" i="5"/>
  <c r="X2369" i="5" s="1"/>
  <c r="F2369" i="5"/>
  <c r="I2369" i="5"/>
  <c r="H1917" i="5"/>
  <c r="E1917" i="5"/>
  <c r="X1917" i="5" s="1"/>
  <c r="E1303" i="5"/>
  <c r="X1303" i="5" s="1"/>
  <c r="J1303" i="5"/>
  <c r="R1303" i="5"/>
  <c r="I1789" i="5"/>
  <c r="E1789" i="5"/>
  <c r="X1789" i="5" s="1"/>
  <c r="J2191" i="5"/>
  <c r="J2322" i="5"/>
  <c r="I2195" i="5"/>
  <c r="J2195" i="5"/>
  <c r="H1824" i="5"/>
  <c r="G1646" i="5"/>
  <c r="R1592" i="5"/>
  <c r="I1400" i="5"/>
  <c r="G1654" i="5"/>
  <c r="G2178" i="5"/>
  <c r="G1888" i="5"/>
  <c r="J1824" i="5"/>
  <c r="G1658" i="5"/>
  <c r="G2139" i="5"/>
  <c r="G1847" i="5"/>
  <c r="G1720" i="5"/>
  <c r="E1482" i="5"/>
  <c r="X1482" i="5" s="1"/>
  <c r="G1482" i="5"/>
  <c r="I2191" i="5"/>
  <c r="E2195" i="5"/>
  <c r="X2195" i="5" s="1"/>
  <c r="G2195" i="5"/>
  <c r="E2191" i="5"/>
  <c r="X2191" i="5" s="1"/>
  <c r="X1266" i="5"/>
  <c r="R1663" i="5"/>
  <c r="F1681" i="5"/>
  <c r="F1723" i="5"/>
  <c r="E1905" i="5"/>
  <c r="X1905" i="5" s="1"/>
  <c r="I1905" i="5"/>
  <c r="G1997" i="5"/>
  <c r="G2063" i="5"/>
  <c r="G2067" i="5"/>
  <c r="R2079" i="5"/>
  <c r="I2079" i="5"/>
  <c r="I2123" i="5"/>
  <c r="G2295" i="5"/>
  <c r="AB1684" i="5"/>
  <c r="AB1716" i="5"/>
  <c r="AB1678" i="5"/>
  <c r="I2102" i="5"/>
  <c r="E1960" i="5"/>
  <c r="X1960" i="5" s="1"/>
  <c r="J1400" i="5"/>
  <c r="I1600" i="5"/>
  <c r="E1600" i="5"/>
  <c r="X1600" i="5" s="1"/>
  <c r="G1712" i="5"/>
  <c r="J1804" i="5"/>
  <c r="H1396" i="5"/>
  <c r="F1412" i="5"/>
  <c r="G1396" i="5"/>
  <c r="X1084" i="5"/>
  <c r="H1412" i="5"/>
  <c r="J1636" i="5"/>
  <c r="E1684" i="5"/>
  <c r="X1684" i="5" s="1"/>
  <c r="E1716" i="5"/>
  <c r="X1716" i="5" s="1"/>
  <c r="G1804" i="5"/>
  <c r="E1908" i="5"/>
  <c r="X1908" i="5" s="1"/>
  <c r="I2404" i="5"/>
  <c r="G1541" i="5"/>
  <c r="H1888" i="5"/>
  <c r="R1646" i="5"/>
  <c r="E2322" i="5"/>
  <c r="X2322" i="5" s="1"/>
  <c r="J1995" i="5"/>
  <c r="J1678" i="5"/>
  <c r="R1824" i="5"/>
  <c r="G2322" i="5"/>
  <c r="G1824" i="5"/>
  <c r="G1678" i="5"/>
  <c r="H1482" i="5"/>
  <c r="E1592" i="5"/>
  <c r="X1592" i="5" s="1"/>
  <c r="H2141" i="5"/>
  <c r="G2141" i="5"/>
  <c r="G1983" i="5"/>
  <c r="G1922" i="5"/>
  <c r="H1726" i="5"/>
  <c r="E1726" i="5"/>
  <c r="X1726" i="5" s="1"/>
  <c r="R1621" i="5"/>
  <c r="I1621" i="5"/>
  <c r="R1603" i="5"/>
  <c r="J1603" i="5"/>
  <c r="G1570" i="5"/>
  <c r="R1997" i="5"/>
  <c r="J2063" i="5"/>
  <c r="F2063" i="5"/>
  <c r="H2067" i="5"/>
  <c r="H2079" i="5"/>
  <c r="J2123" i="5"/>
  <c r="J2295" i="5"/>
  <c r="AB1404" i="5"/>
  <c r="AB1596" i="5"/>
  <c r="AB1660" i="5"/>
  <c r="G1908" i="5"/>
  <c r="H1654" i="5"/>
  <c r="F1824" i="5"/>
  <c r="F1888" i="5"/>
  <c r="F1600" i="5"/>
  <c r="F1712" i="5"/>
  <c r="F1636" i="5"/>
  <c r="E1412" i="5"/>
  <c r="X1412" i="5" s="1"/>
  <c r="F1396" i="5"/>
  <c r="J1908" i="5"/>
  <c r="G1636" i="5"/>
  <c r="R1804" i="5"/>
  <c r="E1804" i="5"/>
  <c r="X1804" i="5" s="1"/>
  <c r="G1412" i="5"/>
  <c r="G1716" i="5"/>
  <c r="I1654" i="5"/>
  <c r="G2404" i="5"/>
  <c r="E1541" i="5"/>
  <c r="X1541" i="5" s="1"/>
  <c r="H2191" i="5"/>
  <c r="I1678" i="5"/>
  <c r="R2195" i="5"/>
  <c r="H1678" i="5"/>
  <c r="G2303" i="5"/>
  <c r="G1493" i="5"/>
  <c r="F1482" i="5"/>
  <c r="E2063" i="5"/>
  <c r="X2063" i="5" s="1"/>
  <c r="G1400" i="5"/>
  <c r="J1712" i="5"/>
  <c r="J1886" i="5"/>
  <c r="H1886" i="5"/>
  <c r="J1816" i="5"/>
  <c r="R1816" i="5"/>
  <c r="H1816" i="5"/>
  <c r="G1816" i="5"/>
  <c r="G1634" i="5"/>
  <c r="G1616" i="5"/>
  <c r="J1590" i="5"/>
  <c r="H1590" i="5"/>
  <c r="G1590" i="5"/>
  <c r="G1554" i="5"/>
  <c r="H1897" i="5"/>
  <c r="F1897" i="5"/>
  <c r="E1897" i="5"/>
  <c r="X1897" i="5" s="1"/>
  <c r="G1897" i="5"/>
  <c r="G1545" i="5"/>
  <c r="F1545" i="5"/>
  <c r="R1545" i="5"/>
  <c r="E1545" i="5"/>
  <c r="X1545" i="5" s="1"/>
  <c r="F2184" i="5"/>
  <c r="J2080" i="5"/>
  <c r="I2080" i="5"/>
  <c r="G1944" i="5"/>
  <c r="I1944" i="5"/>
  <c r="F1928" i="5"/>
  <c r="G1928" i="5"/>
  <c r="R1036" i="5"/>
  <c r="J2168" i="5"/>
  <c r="E2168" i="5"/>
  <c r="X2168" i="5" s="1"/>
  <c r="F2064" i="5"/>
  <c r="R1976" i="5"/>
  <c r="J1342" i="5"/>
  <c r="J1326" i="5"/>
  <c r="I1326" i="5"/>
  <c r="J1310" i="5"/>
  <c r="F1310" i="5"/>
  <c r="X1294" i="5"/>
  <c r="R988" i="5"/>
  <c r="G2232" i="5"/>
  <c r="R2232" i="5"/>
  <c r="H2216" i="5"/>
  <c r="I2216" i="5"/>
  <c r="H2200" i="5"/>
  <c r="G2152" i="5"/>
  <c r="F2048" i="5"/>
  <c r="E2048" i="5"/>
  <c r="X2048" i="5" s="1"/>
  <c r="G2382" i="5"/>
  <c r="H2152" i="5"/>
  <c r="G2136" i="5"/>
  <c r="R2136" i="5"/>
  <c r="H2032" i="5"/>
  <c r="E2032" i="5"/>
  <c r="X2032" i="5" s="1"/>
  <c r="H2382" i="5"/>
  <c r="E2382" i="5"/>
  <c r="X2382" i="5" s="1"/>
  <c r="I2068" i="5"/>
  <c r="H2052" i="5"/>
  <c r="F2052" i="5"/>
  <c r="H2036" i="5"/>
  <c r="E2036" i="5"/>
  <c r="X2036" i="5" s="1"/>
  <c r="F2020" i="5"/>
  <c r="G2020" i="5"/>
  <c r="F2004" i="5"/>
  <c r="J1988" i="5"/>
  <c r="I1988" i="5"/>
  <c r="H1972" i="5"/>
  <c r="F1972" i="5"/>
  <c r="G1956" i="5"/>
  <c r="F1956" i="5"/>
  <c r="E1940" i="5"/>
  <c r="X1940" i="5" s="1"/>
  <c r="J2301" i="5"/>
  <c r="E2318" i="5"/>
  <c r="X2318" i="5" s="1"/>
  <c r="I2318" i="5"/>
  <c r="R973" i="5"/>
  <c r="H2089" i="5"/>
  <c r="J1897" i="5"/>
  <c r="E2129" i="5"/>
  <c r="X2129" i="5" s="1"/>
  <c r="G2129" i="5"/>
  <c r="H2129" i="5"/>
  <c r="F2129" i="5"/>
  <c r="R2129" i="5"/>
  <c r="I2129" i="5"/>
  <c r="F2345" i="5"/>
  <c r="E2345" i="5"/>
  <c r="X2345" i="5" s="1"/>
  <c r="I2345" i="5"/>
  <c r="J2345" i="5"/>
  <c r="H2345" i="5"/>
  <c r="R2045" i="5"/>
  <c r="F2045" i="5"/>
  <c r="R1133" i="5"/>
  <c r="X1289" i="5"/>
  <c r="G2270" i="5"/>
  <c r="J2270" i="5"/>
  <c r="E2270" i="5"/>
  <c r="X2270" i="5" s="1"/>
  <c r="H2270" i="5"/>
  <c r="R2270" i="5"/>
  <c r="H1833" i="5"/>
  <c r="E1833" i="5"/>
  <c r="X1833" i="5" s="1"/>
  <c r="E2089" i="5"/>
  <c r="X2089" i="5" s="1"/>
  <c r="G2089" i="5"/>
  <c r="F2089" i="5"/>
  <c r="I2062" i="5"/>
  <c r="R2062" i="5"/>
  <c r="I2184" i="5"/>
  <c r="E2184" i="5"/>
  <c r="X2184" i="5" s="1"/>
  <c r="H2080" i="5"/>
  <c r="J1928" i="5"/>
  <c r="G2168" i="5"/>
  <c r="R2064" i="5"/>
  <c r="J1976" i="5"/>
  <c r="H1342" i="5"/>
  <c r="R1326" i="5"/>
  <c r="F2216" i="5"/>
  <c r="E2200" i="5"/>
  <c r="X2200" i="5" s="1"/>
  <c r="J2200" i="5"/>
  <c r="I2152" i="5"/>
  <c r="F2136" i="5"/>
  <c r="R2032" i="5"/>
  <c r="E2068" i="5"/>
  <c r="X2068" i="5" s="1"/>
  <c r="R2052" i="5"/>
  <c r="H2020" i="5"/>
  <c r="I2004" i="5"/>
  <c r="R1988" i="5"/>
  <c r="J1956" i="5"/>
  <c r="J1940" i="5"/>
  <c r="X1100" i="5"/>
  <c r="G2062" i="5"/>
  <c r="E2173" i="5"/>
  <c r="X2173" i="5" s="1"/>
  <c r="R2318" i="5"/>
  <c r="F2270" i="5"/>
  <c r="H2062" i="5"/>
  <c r="R1897" i="5"/>
  <c r="J2089" i="5"/>
  <c r="R1833" i="5"/>
  <c r="J1545" i="5"/>
  <c r="R987" i="5"/>
  <c r="X987" i="5"/>
  <c r="F1387" i="5"/>
  <c r="R1387" i="5"/>
  <c r="H1387" i="5"/>
  <c r="H1543" i="5"/>
  <c r="F1543" i="5"/>
  <c r="G1671" i="5"/>
  <c r="H1671" i="5"/>
  <c r="F1671" i="5"/>
  <c r="I1671" i="5"/>
  <c r="J1671" i="5"/>
  <c r="I1810" i="5"/>
  <c r="J1810" i="5"/>
  <c r="H1392" i="5"/>
  <c r="F1392" i="5"/>
  <c r="I1479" i="5"/>
  <c r="J1479" i="5"/>
  <c r="G1622" i="5"/>
  <c r="H1622" i="5"/>
  <c r="F1622" i="5"/>
  <c r="R1622" i="5"/>
  <c r="E1641" i="5"/>
  <c r="X1641" i="5" s="1"/>
  <c r="F1641" i="5"/>
  <c r="R1641" i="5"/>
  <c r="J1673" i="5"/>
  <c r="H1673" i="5"/>
  <c r="F1673" i="5"/>
  <c r="R1673" i="5"/>
  <c r="I1673" i="5"/>
  <c r="E2193" i="5"/>
  <c r="X2193" i="5" s="1"/>
  <c r="G2193" i="5"/>
  <c r="R2193" i="5"/>
  <c r="J2193" i="5"/>
  <c r="G2305" i="5"/>
  <c r="E2305" i="5"/>
  <c r="X2305" i="5" s="1"/>
  <c r="F2305" i="5"/>
  <c r="J2305" i="5"/>
  <c r="R2305" i="5"/>
  <c r="E2025" i="5"/>
  <c r="X2025" i="5" s="1"/>
  <c r="J2025" i="5"/>
  <c r="I2025" i="5"/>
  <c r="R2025" i="5"/>
  <c r="G2025" i="5"/>
  <c r="H2025" i="5"/>
  <c r="I1957" i="5"/>
  <c r="E1957" i="5"/>
  <c r="X1957" i="5" s="1"/>
  <c r="R1957" i="5"/>
  <c r="G1957" i="5"/>
  <c r="G2173" i="5"/>
  <c r="H2173" i="5"/>
  <c r="G1568" i="5"/>
  <c r="R1568" i="5"/>
  <c r="J1568" i="5"/>
  <c r="E1568" i="5"/>
  <c r="X1568" i="5" s="1"/>
  <c r="F1568" i="5"/>
  <c r="I2301" i="5"/>
  <c r="H2301" i="5"/>
  <c r="G2301" i="5"/>
  <c r="G2151" i="5"/>
  <c r="F2151" i="5"/>
  <c r="J2070" i="5"/>
  <c r="G2070" i="5"/>
  <c r="F2070" i="5"/>
  <c r="H2070" i="5"/>
  <c r="R2070" i="5"/>
  <c r="H1814" i="5"/>
  <c r="I1814" i="5"/>
  <c r="H1770" i="5"/>
  <c r="F1770" i="5"/>
  <c r="E1770" i="5"/>
  <c r="X1770" i="5" s="1"/>
  <c r="R1770" i="5"/>
  <c r="F1730" i="5"/>
  <c r="E1730" i="5"/>
  <c r="X1730" i="5" s="1"/>
  <c r="G1730" i="5"/>
  <c r="J1730" i="5"/>
  <c r="G1697" i="5"/>
  <c r="F1692" i="5"/>
  <c r="G1806" i="5"/>
  <c r="H1784" i="5"/>
  <c r="G2354" i="5"/>
  <c r="R1979" i="5"/>
  <c r="H1979" i="5"/>
  <c r="G1970" i="5"/>
  <c r="G1886" i="5"/>
  <c r="I1886" i="5"/>
  <c r="G1798" i="5"/>
  <c r="G1751" i="5"/>
  <c r="F1640" i="5"/>
  <c r="G1640" i="5"/>
  <c r="H1692" i="5"/>
  <c r="G2226" i="5"/>
  <c r="G2039" i="5"/>
  <c r="G1875" i="5"/>
  <c r="G1858" i="5"/>
  <c r="H1858" i="5"/>
  <c r="G1760" i="5"/>
  <c r="G1837" i="5"/>
  <c r="G1787" i="5"/>
  <c r="G1648" i="5"/>
  <c r="AB1172" i="5"/>
  <c r="AB912" i="5"/>
  <c r="AB894" i="5"/>
  <c r="AB872" i="5"/>
  <c r="G1783" i="5"/>
  <c r="G1613" i="5"/>
  <c r="G1597" i="5"/>
  <c r="G1439" i="5"/>
  <c r="G1455" i="5"/>
  <c r="G1371" i="5"/>
  <c r="G1487" i="5"/>
  <c r="X1214" i="5"/>
  <c r="D12" i="6"/>
  <c r="D9" i="6"/>
  <c r="B83" i="4"/>
  <c r="A59" i="6" s="1"/>
  <c r="B31" i="4"/>
  <c r="A19" i="6" s="1"/>
  <c r="B69" i="4"/>
  <c r="A50" i="6" s="1"/>
  <c r="D10" i="6"/>
  <c r="D13" i="6"/>
  <c r="R1130" i="5"/>
  <c r="X1028" i="5"/>
  <c r="R1028" i="5"/>
  <c r="X1036" i="5"/>
  <c r="D7" i="6"/>
  <c r="D5" i="6"/>
  <c r="D11" i="6"/>
  <c r="D8" i="6"/>
  <c r="D4" i="6"/>
  <c r="J1622" i="5"/>
  <c r="E2301" i="5"/>
  <c r="X2301" i="5" s="1"/>
  <c r="E2001" i="5"/>
  <c r="X2001" i="5" s="1"/>
  <c r="I1833" i="5"/>
  <c r="R1276" i="5"/>
  <c r="X1276" i="5"/>
  <c r="F1833" i="5"/>
  <c r="E1873" i="5"/>
  <c r="X1873" i="5" s="1"/>
  <c r="R1921" i="5"/>
  <c r="E2065" i="5"/>
  <c r="X2065" i="5" s="1"/>
  <c r="J2113" i="5"/>
  <c r="R2345" i="5"/>
  <c r="D18" i="6"/>
  <c r="B17" i="4"/>
  <c r="A9" i="6" s="1"/>
  <c r="I37" i="6"/>
  <c r="I63" i="6"/>
  <c r="B24" i="4"/>
  <c r="C25" i="3"/>
  <c r="A3" i="6"/>
  <c r="A66" i="2"/>
  <c r="B4" i="8"/>
  <c r="J4" i="6"/>
  <c r="A52" i="2"/>
  <c r="C5" i="3"/>
  <c r="I56" i="6"/>
  <c r="A33" i="2"/>
  <c r="C12" i="3"/>
  <c r="I61" i="6"/>
  <c r="A13" i="2"/>
  <c r="E4" i="8"/>
  <c r="B68" i="4"/>
  <c r="A49" i="6" s="1"/>
  <c r="B29" i="4"/>
  <c r="B39" i="4"/>
  <c r="J13" i="6"/>
  <c r="A72" i="2"/>
  <c r="B12" i="4"/>
  <c r="A19" i="2"/>
  <c r="I7" i="6"/>
  <c r="B3" i="6"/>
  <c r="I33" i="6"/>
  <c r="B25" i="4"/>
  <c r="A14" i="6" s="1"/>
  <c r="M4" i="5"/>
  <c r="J56" i="6"/>
  <c r="J26" i="6"/>
  <c r="J5" i="6"/>
  <c r="B5" i="7"/>
  <c r="B18" i="4"/>
  <c r="A10" i="6" s="1"/>
  <c r="B20" i="4"/>
  <c r="A11" i="6" s="1"/>
  <c r="C4" i="8"/>
  <c r="D2" i="4"/>
  <c r="I52" i="6"/>
  <c r="A4" i="5"/>
  <c r="C5" i="7"/>
  <c r="A25" i="2"/>
  <c r="A71" i="2"/>
  <c r="A37" i="2"/>
  <c r="J37" i="6"/>
  <c r="D25" i="4"/>
  <c r="A68" i="2"/>
  <c r="A18" i="2"/>
  <c r="J53" i="6"/>
  <c r="A31" i="2"/>
  <c r="A36" i="2"/>
  <c r="A29" i="2"/>
  <c r="B22" i="4"/>
  <c r="A13" i="6" s="1"/>
  <c r="J42" i="6"/>
  <c r="H4" i="8"/>
  <c r="I12" i="6"/>
  <c r="G17" i="6"/>
  <c r="H17" i="6" s="1"/>
  <c r="F61" i="6"/>
  <c r="F6" i="6"/>
  <c r="H6" i="6" s="1"/>
  <c r="B38" i="4"/>
  <c r="S2405" i="5"/>
  <c r="T2405" i="5"/>
  <c r="AB2405" i="5"/>
  <c r="S2401" i="5"/>
  <c r="T2401" i="5"/>
  <c r="AB2401" i="5"/>
  <c r="S2397" i="5"/>
  <c r="T2397" i="5"/>
  <c r="AB2397" i="5"/>
  <c r="S2393" i="5"/>
  <c r="T2393" i="5"/>
  <c r="AB2393" i="5"/>
  <c r="S2389" i="5"/>
  <c r="T2389" i="5"/>
  <c r="AB2389" i="5"/>
  <c r="S2385" i="5"/>
  <c r="T2385" i="5"/>
  <c r="S2381" i="5"/>
  <c r="T2381" i="5"/>
  <c r="AB2381" i="5"/>
  <c r="S2377" i="5"/>
  <c r="T2377" i="5"/>
  <c r="AB2377" i="5"/>
  <c r="S2373" i="5"/>
  <c r="T2373" i="5"/>
  <c r="AB2373" i="5"/>
  <c r="S2369" i="5"/>
  <c r="T2369" i="5"/>
  <c r="S2365" i="5"/>
  <c r="T2365" i="5"/>
  <c r="AB2365" i="5"/>
  <c r="S2361" i="5"/>
  <c r="T2361" i="5"/>
  <c r="AB2361" i="5"/>
  <c r="S2357" i="5"/>
  <c r="T2357" i="5"/>
  <c r="S2353" i="5"/>
  <c r="T2353" i="5"/>
  <c r="AB2353" i="5"/>
  <c r="S2349" i="5"/>
  <c r="T2349" i="5"/>
  <c r="AB2349" i="5"/>
  <c r="S2345" i="5"/>
  <c r="T2345" i="5"/>
  <c r="AB2345" i="5"/>
  <c r="S2341" i="5"/>
  <c r="T2341" i="5"/>
  <c r="AB2341" i="5"/>
  <c r="S2337" i="5"/>
  <c r="T2337" i="5"/>
  <c r="S2333" i="5"/>
  <c r="T2333" i="5"/>
  <c r="AB2333" i="5"/>
  <c r="S2329" i="5"/>
  <c r="T2329" i="5"/>
  <c r="AB2329" i="5"/>
  <c r="S2325" i="5"/>
  <c r="T2325" i="5"/>
  <c r="AB2325" i="5"/>
  <c r="S2321" i="5"/>
  <c r="T2321" i="5"/>
  <c r="S2317" i="5"/>
  <c r="T2317" i="5"/>
  <c r="AB2317" i="5"/>
  <c r="S2313" i="5"/>
  <c r="T2313" i="5"/>
  <c r="AB2313" i="5"/>
  <c r="S2309" i="5"/>
  <c r="T2309" i="5"/>
  <c r="AB2309" i="5"/>
  <c r="S2305" i="5"/>
  <c r="T2305" i="5"/>
  <c r="S2301" i="5"/>
  <c r="T2301" i="5"/>
  <c r="S2297" i="5"/>
  <c r="T2297" i="5"/>
  <c r="AB2297" i="5"/>
  <c r="S2293" i="5"/>
  <c r="T2293" i="5"/>
  <c r="S2289" i="5"/>
  <c r="T2289" i="5"/>
  <c r="AB2289" i="5"/>
  <c r="S2285" i="5"/>
  <c r="T2285" i="5"/>
  <c r="AB2285" i="5"/>
  <c r="S2281" i="5"/>
  <c r="T2281" i="5"/>
  <c r="AB2281" i="5"/>
  <c r="S2277" i="5"/>
  <c r="T2277" i="5"/>
  <c r="S2273" i="5"/>
  <c r="T2273" i="5"/>
  <c r="AB2273" i="5"/>
  <c r="S2269" i="5"/>
  <c r="T2269" i="5"/>
  <c r="AB2269" i="5"/>
  <c r="S2265" i="5"/>
  <c r="T2265" i="5"/>
  <c r="AB2265" i="5"/>
  <c r="S2261" i="5"/>
  <c r="T2261" i="5"/>
  <c r="AB2261" i="5"/>
  <c r="S2257" i="5"/>
  <c r="T2257" i="5"/>
  <c r="S2253" i="5"/>
  <c r="T2253" i="5"/>
  <c r="AB2253" i="5"/>
  <c r="S2249" i="5"/>
  <c r="T2249" i="5"/>
  <c r="AB2249" i="5"/>
  <c r="S2245" i="5"/>
  <c r="T2245" i="5"/>
  <c r="AB2245" i="5"/>
  <c r="S2241" i="5"/>
  <c r="T2241" i="5"/>
  <c r="S2237" i="5"/>
  <c r="T2237" i="5"/>
  <c r="AB2237" i="5"/>
  <c r="S2233" i="5"/>
  <c r="T2233" i="5"/>
  <c r="AB2233" i="5"/>
  <c r="S2229" i="5"/>
  <c r="T2229" i="5"/>
  <c r="S2225" i="5"/>
  <c r="T2225" i="5"/>
  <c r="AB2225" i="5"/>
  <c r="S2221" i="5"/>
  <c r="T2221" i="5"/>
  <c r="AB2221" i="5"/>
  <c r="S2217" i="5"/>
  <c r="T2217" i="5"/>
  <c r="AB2217" i="5"/>
  <c r="S2213" i="5"/>
  <c r="T2213" i="5"/>
  <c r="AB2213" i="5"/>
  <c r="S2209" i="5"/>
  <c r="T2209" i="5"/>
  <c r="AB2209" i="5"/>
  <c r="S2205" i="5"/>
  <c r="T2205" i="5"/>
  <c r="AB2205" i="5"/>
  <c r="S2201" i="5"/>
  <c r="T2201" i="5"/>
  <c r="AB2201" i="5"/>
  <c r="S2197" i="5"/>
  <c r="T2197" i="5"/>
  <c r="AB2197" i="5"/>
  <c r="S2193" i="5"/>
  <c r="T2193" i="5"/>
  <c r="S2189" i="5"/>
  <c r="T2189" i="5"/>
  <c r="AB2189" i="5"/>
  <c r="S2185" i="5"/>
  <c r="T2185" i="5"/>
  <c r="AB2185" i="5"/>
  <c r="S2181" i="5"/>
  <c r="T2181" i="5"/>
  <c r="AB2181" i="5"/>
  <c r="S2177" i="5"/>
  <c r="T2177" i="5"/>
  <c r="AB2177" i="5"/>
  <c r="S2173" i="5"/>
  <c r="T2173" i="5"/>
  <c r="S2169" i="5"/>
  <c r="T2169" i="5"/>
  <c r="AB2169" i="5"/>
  <c r="S2165" i="5"/>
  <c r="T2165" i="5"/>
  <c r="AB2165" i="5"/>
  <c r="S2161" i="5"/>
  <c r="T2161" i="5"/>
  <c r="AB2161" i="5"/>
  <c r="S2157" i="5"/>
  <c r="T2157" i="5"/>
  <c r="AB2157" i="5"/>
  <c r="S2153" i="5"/>
  <c r="T2153" i="5"/>
  <c r="AB2153" i="5"/>
  <c r="S2149" i="5"/>
  <c r="T2149" i="5"/>
  <c r="S2145" i="5"/>
  <c r="T2145" i="5"/>
  <c r="AB2145" i="5"/>
  <c r="S2141" i="5"/>
  <c r="T2141" i="5"/>
  <c r="AB2141" i="5"/>
  <c r="S2137" i="5"/>
  <c r="T2137" i="5"/>
  <c r="AB2137" i="5"/>
  <c r="S2133" i="5"/>
  <c r="T2133" i="5"/>
  <c r="AB2133" i="5"/>
  <c r="S2129" i="5"/>
  <c r="T2129" i="5"/>
  <c r="S2125" i="5"/>
  <c r="T2125" i="5"/>
  <c r="AB2125" i="5"/>
  <c r="S2121" i="5"/>
  <c r="T2121" i="5"/>
  <c r="AB2121" i="5"/>
  <c r="S2117" i="5"/>
  <c r="T2117" i="5"/>
  <c r="AB2117" i="5"/>
  <c r="S2113" i="5"/>
  <c r="T2113" i="5"/>
  <c r="S2109" i="5"/>
  <c r="T2109" i="5"/>
  <c r="AB2109" i="5"/>
  <c r="S2105" i="5"/>
  <c r="T2105" i="5"/>
  <c r="AB2105" i="5"/>
  <c r="S2101" i="5"/>
  <c r="T2101" i="5"/>
  <c r="S2097" i="5"/>
  <c r="T2097" i="5"/>
  <c r="AB2097" i="5"/>
  <c r="S2093" i="5"/>
  <c r="T2093" i="5"/>
  <c r="AB2093" i="5"/>
  <c r="S2089" i="5"/>
  <c r="T2089" i="5"/>
  <c r="AB2089" i="5"/>
  <c r="S2085" i="5"/>
  <c r="T2085" i="5"/>
  <c r="AB2085" i="5"/>
  <c r="S2081" i="5"/>
  <c r="T2081" i="5"/>
  <c r="AB2081" i="5"/>
  <c r="S2077" i="5"/>
  <c r="T2077" i="5"/>
  <c r="AB2077" i="5"/>
  <c r="S2073" i="5"/>
  <c r="T2073" i="5"/>
  <c r="AB2073" i="5"/>
  <c r="S2069" i="5"/>
  <c r="T2069" i="5"/>
  <c r="AB2069" i="5"/>
  <c r="S2065" i="5"/>
  <c r="T2065" i="5"/>
  <c r="S2061" i="5"/>
  <c r="T2061" i="5"/>
  <c r="AB2061" i="5"/>
  <c r="S2057" i="5"/>
  <c r="T2057" i="5"/>
  <c r="AB2057" i="5"/>
  <c r="S2053" i="5"/>
  <c r="T2053" i="5"/>
  <c r="AB2053" i="5"/>
  <c r="S2049" i="5"/>
  <c r="T2049" i="5"/>
  <c r="S2045" i="5"/>
  <c r="T2045" i="5"/>
  <c r="S2041" i="5"/>
  <c r="T2041" i="5"/>
  <c r="AB2041" i="5"/>
  <c r="S2037" i="5"/>
  <c r="T2037" i="5"/>
  <c r="S2033" i="5"/>
  <c r="T2033" i="5"/>
  <c r="AB2033" i="5"/>
  <c r="S2029" i="5"/>
  <c r="T2029" i="5"/>
  <c r="AB2029" i="5"/>
  <c r="S2025" i="5"/>
  <c r="T2025" i="5"/>
  <c r="AB2025" i="5"/>
  <c r="S2021" i="5"/>
  <c r="T2021" i="5"/>
  <c r="S2017" i="5"/>
  <c r="T2017" i="5"/>
  <c r="AB2017" i="5"/>
  <c r="S2013" i="5"/>
  <c r="T2013" i="5"/>
  <c r="AB2013" i="5"/>
  <c r="S2009" i="5"/>
  <c r="T2009" i="5"/>
  <c r="AB2009" i="5"/>
  <c r="S2005" i="5"/>
  <c r="T2005" i="5"/>
  <c r="AB2005" i="5"/>
  <c r="S2001" i="5"/>
  <c r="T2001" i="5"/>
  <c r="S1997" i="5"/>
  <c r="T1997" i="5"/>
  <c r="AB1997" i="5"/>
  <c r="S1993" i="5"/>
  <c r="T1993" i="5"/>
  <c r="AB1993" i="5"/>
  <c r="S1989" i="5"/>
  <c r="T1989" i="5"/>
  <c r="AB1989" i="5"/>
  <c r="S1985" i="5"/>
  <c r="T1985" i="5"/>
  <c r="S1981" i="5"/>
  <c r="T1981" i="5"/>
  <c r="S1977" i="5"/>
  <c r="T1977" i="5"/>
  <c r="AB1977" i="5"/>
  <c r="S1973" i="5"/>
  <c r="T1973" i="5"/>
  <c r="S1969" i="5"/>
  <c r="T1969" i="5"/>
  <c r="AB1969" i="5"/>
  <c r="S1965" i="5"/>
  <c r="T1965" i="5"/>
  <c r="AB1965" i="5"/>
  <c r="S1961" i="5"/>
  <c r="T1961" i="5"/>
  <c r="AB1961" i="5"/>
  <c r="S1957" i="5"/>
  <c r="T1957" i="5"/>
  <c r="AB1957" i="5"/>
  <c r="S1953" i="5"/>
  <c r="T1953" i="5"/>
  <c r="AB1953" i="5"/>
  <c r="S1949" i="5"/>
  <c r="T1949" i="5"/>
  <c r="AB1949" i="5"/>
  <c r="S1945" i="5"/>
  <c r="T1945" i="5"/>
  <c r="AB1945" i="5"/>
  <c r="S1941" i="5"/>
  <c r="T1941" i="5"/>
  <c r="AB1941" i="5"/>
  <c r="S1937" i="5"/>
  <c r="T1937" i="5"/>
  <c r="AB1937" i="5"/>
  <c r="S1933" i="5"/>
  <c r="T1933" i="5"/>
  <c r="AB1933" i="5"/>
  <c r="S1929" i="5"/>
  <c r="T1929" i="5"/>
  <c r="AB1929" i="5"/>
  <c r="S1925" i="5"/>
  <c r="T1925" i="5"/>
  <c r="AB1925" i="5"/>
  <c r="S1921" i="5"/>
  <c r="T1921" i="5"/>
  <c r="S1917" i="5"/>
  <c r="T1917" i="5"/>
  <c r="S1913" i="5"/>
  <c r="T1913" i="5"/>
  <c r="AB1913" i="5"/>
  <c r="S1909" i="5"/>
  <c r="T1909" i="5"/>
  <c r="S1905" i="5"/>
  <c r="T1905" i="5"/>
  <c r="AB1905" i="5"/>
  <c r="S1901" i="5"/>
  <c r="T1901" i="5"/>
  <c r="AB1901" i="5"/>
  <c r="S1897" i="5"/>
  <c r="T1897" i="5"/>
  <c r="AB1897" i="5"/>
  <c r="S1893" i="5"/>
  <c r="T1893" i="5"/>
  <c r="S1889" i="5"/>
  <c r="T1889" i="5"/>
  <c r="AB1889" i="5"/>
  <c r="S1885" i="5"/>
  <c r="T1885" i="5"/>
  <c r="AB1885" i="5"/>
  <c r="S1881" i="5"/>
  <c r="T1881" i="5"/>
  <c r="AB1881" i="5"/>
  <c r="S1877" i="5"/>
  <c r="T1877" i="5"/>
  <c r="AB1877" i="5"/>
  <c r="S1873" i="5"/>
  <c r="T1873" i="5"/>
  <c r="S1869" i="5"/>
  <c r="T1869" i="5"/>
  <c r="AB1869" i="5"/>
  <c r="S1865" i="5"/>
  <c r="T1865" i="5"/>
  <c r="AB1865" i="5"/>
  <c r="S1861" i="5"/>
  <c r="T1861" i="5"/>
  <c r="AB1861" i="5"/>
  <c r="S1857" i="5"/>
  <c r="T1857" i="5"/>
  <c r="S1853" i="5"/>
  <c r="T1853" i="5"/>
  <c r="S1849" i="5"/>
  <c r="T1849" i="5"/>
  <c r="AB1849" i="5"/>
  <c r="S1845" i="5"/>
  <c r="T1845" i="5"/>
  <c r="AB1845" i="5"/>
  <c r="S1841" i="5"/>
  <c r="T1841" i="5"/>
  <c r="AB1841" i="5"/>
  <c r="S1837" i="5"/>
  <c r="T1837" i="5"/>
  <c r="AB1837" i="5"/>
  <c r="S1833" i="5"/>
  <c r="T1833" i="5"/>
  <c r="AB1833" i="5"/>
  <c r="S1829" i="5"/>
  <c r="T1829" i="5"/>
  <c r="S1825" i="5"/>
  <c r="T1825" i="5"/>
  <c r="AB1825" i="5"/>
  <c r="S1821" i="5"/>
  <c r="T1821" i="5"/>
  <c r="AB1821" i="5"/>
  <c r="S1817" i="5"/>
  <c r="T1817" i="5"/>
  <c r="AB1817" i="5"/>
  <c r="S1813" i="5"/>
  <c r="T1813" i="5"/>
  <c r="AB1813" i="5"/>
  <c r="S1809" i="5"/>
  <c r="T1809" i="5"/>
  <c r="S1805" i="5"/>
  <c r="T1805" i="5"/>
  <c r="AB1805" i="5"/>
  <c r="S1801" i="5"/>
  <c r="T1801" i="5"/>
  <c r="AB1801" i="5"/>
  <c r="S1797" i="5"/>
  <c r="T1797" i="5"/>
  <c r="AB1797" i="5"/>
  <c r="S1793" i="5"/>
  <c r="T1793" i="5"/>
  <c r="S1789" i="5"/>
  <c r="T1789" i="5"/>
  <c r="S1785" i="5"/>
  <c r="T1785" i="5"/>
  <c r="AB1785" i="5"/>
  <c r="S1781" i="5"/>
  <c r="T1781" i="5"/>
  <c r="S1777" i="5"/>
  <c r="T1777" i="5"/>
  <c r="AB1777" i="5"/>
  <c r="S1773" i="5"/>
  <c r="T1773" i="5"/>
  <c r="AB1773" i="5"/>
  <c r="S1769" i="5"/>
  <c r="T1769" i="5"/>
  <c r="AB1769" i="5"/>
  <c r="S1765" i="5"/>
  <c r="T1765" i="5"/>
  <c r="S1761" i="5"/>
  <c r="T1761" i="5"/>
  <c r="AB1761" i="5"/>
  <c r="S1757" i="5"/>
  <c r="T1757" i="5"/>
  <c r="AB1757" i="5"/>
  <c r="S1753" i="5"/>
  <c r="T1753" i="5"/>
  <c r="AB1753" i="5"/>
  <c r="S1749" i="5"/>
  <c r="T1749" i="5"/>
  <c r="AB1749" i="5"/>
  <c r="S1745" i="5"/>
  <c r="T1745" i="5"/>
  <c r="S1741" i="5"/>
  <c r="T1741" i="5"/>
  <c r="AB1741" i="5"/>
  <c r="S1737" i="5"/>
  <c r="T1737" i="5"/>
  <c r="AB1737" i="5"/>
  <c r="S1733" i="5"/>
  <c r="T1733" i="5"/>
  <c r="AB1733" i="5"/>
  <c r="S1729" i="5"/>
  <c r="T1729" i="5"/>
  <c r="AB1729" i="5"/>
  <c r="S1725" i="5"/>
  <c r="T1725" i="5"/>
  <c r="AB1725" i="5"/>
  <c r="S1721" i="5"/>
  <c r="T1721" i="5"/>
  <c r="AB1721" i="5"/>
  <c r="S1717" i="5"/>
  <c r="T1717" i="5"/>
  <c r="AB1717" i="5"/>
  <c r="S1713" i="5"/>
  <c r="T1713" i="5"/>
  <c r="AB1713" i="5"/>
  <c r="S1709" i="5"/>
  <c r="T1709" i="5"/>
  <c r="AB1709" i="5"/>
  <c r="S1705" i="5"/>
  <c r="T1705" i="5"/>
  <c r="S1701" i="5"/>
  <c r="T1701" i="5"/>
  <c r="AB1701" i="5"/>
  <c r="S1697" i="5"/>
  <c r="T1697" i="5"/>
  <c r="AB1697" i="5"/>
  <c r="S1693" i="5"/>
  <c r="T1693" i="5"/>
  <c r="AB1693" i="5"/>
  <c r="S1689" i="5"/>
  <c r="T1689" i="5"/>
  <c r="AB1689" i="5"/>
  <c r="S1685" i="5"/>
  <c r="T1685" i="5"/>
  <c r="AB1685" i="5"/>
  <c r="S1681" i="5"/>
  <c r="T1681" i="5"/>
  <c r="AB1681" i="5"/>
  <c r="S1677" i="5"/>
  <c r="T1677" i="5"/>
  <c r="AB1677" i="5"/>
  <c r="S1673" i="5"/>
  <c r="T1673" i="5"/>
  <c r="S1669" i="5"/>
  <c r="T1669" i="5"/>
  <c r="AB1669" i="5"/>
  <c r="S1665" i="5"/>
  <c r="T1665" i="5"/>
  <c r="AB1665" i="5"/>
  <c r="S1661" i="5"/>
  <c r="T1661" i="5"/>
  <c r="AB1661" i="5"/>
  <c r="S1657" i="5"/>
  <c r="T1657" i="5"/>
  <c r="AB1657" i="5"/>
  <c r="S1653" i="5"/>
  <c r="T1653" i="5"/>
  <c r="AB1653" i="5"/>
  <c r="S1649" i="5"/>
  <c r="T1649" i="5"/>
  <c r="AB1649" i="5"/>
  <c r="S1645" i="5"/>
  <c r="T1645" i="5"/>
  <c r="AB1645" i="5"/>
  <c r="S1641" i="5"/>
  <c r="T1641" i="5"/>
  <c r="S1637" i="5"/>
  <c r="T1637" i="5"/>
  <c r="AB1637" i="5"/>
  <c r="S1633" i="5"/>
  <c r="T1633" i="5"/>
  <c r="AB1633" i="5"/>
  <c r="S1629" i="5"/>
  <c r="T1629" i="5"/>
  <c r="AB1629" i="5"/>
  <c r="S1625" i="5"/>
  <c r="T1625" i="5"/>
  <c r="AB1625" i="5"/>
  <c r="S1621" i="5"/>
  <c r="T1621" i="5"/>
  <c r="AB1621" i="5"/>
  <c r="S1617" i="5"/>
  <c r="T1617" i="5"/>
  <c r="S1613" i="5"/>
  <c r="T1613" i="5"/>
  <c r="AB1613" i="5"/>
  <c r="S1609" i="5"/>
  <c r="T1609" i="5"/>
  <c r="AB1609" i="5"/>
  <c r="S1605" i="5"/>
  <c r="T1605" i="5"/>
  <c r="AB1605" i="5"/>
  <c r="S1601" i="5"/>
  <c r="T1601" i="5"/>
  <c r="AB1601" i="5"/>
  <c r="S1597" i="5"/>
  <c r="T1597" i="5"/>
  <c r="AB1597" i="5"/>
  <c r="S1593" i="5"/>
  <c r="T1593" i="5"/>
  <c r="AB1593" i="5"/>
  <c r="S1589" i="5"/>
  <c r="T1589" i="5"/>
  <c r="AB1589" i="5"/>
  <c r="S1585" i="5"/>
  <c r="T1585" i="5"/>
  <c r="S1581" i="5"/>
  <c r="T1581" i="5"/>
  <c r="AB1581" i="5"/>
  <c r="S1577" i="5"/>
  <c r="T1577" i="5"/>
  <c r="AB1577" i="5"/>
  <c r="S1573" i="5"/>
  <c r="T1573" i="5"/>
  <c r="AB1573" i="5"/>
  <c r="S1569" i="5"/>
  <c r="T1569" i="5"/>
  <c r="AB1569" i="5"/>
  <c r="S1565" i="5"/>
  <c r="T1565" i="5"/>
  <c r="AB1565" i="5"/>
  <c r="S1561" i="5"/>
  <c r="T1561" i="5"/>
  <c r="AB1561" i="5"/>
  <c r="S1557" i="5"/>
  <c r="T1557" i="5"/>
  <c r="AB1557" i="5"/>
  <c r="S1553" i="5"/>
  <c r="T1553" i="5"/>
  <c r="AB1553" i="5"/>
  <c r="S1549" i="5"/>
  <c r="T1549" i="5"/>
  <c r="AB1549" i="5"/>
  <c r="S1545" i="5"/>
  <c r="T1545" i="5"/>
  <c r="S1541" i="5"/>
  <c r="T1541" i="5"/>
  <c r="AB1541" i="5"/>
  <c r="S1537" i="5"/>
  <c r="T1537" i="5"/>
  <c r="AB1537" i="5"/>
  <c r="S1533" i="5"/>
  <c r="T1533" i="5"/>
  <c r="AB1533" i="5"/>
  <c r="S1529" i="5"/>
  <c r="T1529" i="5"/>
  <c r="AB1529" i="5"/>
  <c r="S1525" i="5"/>
  <c r="T1525" i="5"/>
  <c r="AB1525" i="5"/>
  <c r="S1521" i="5"/>
  <c r="T1521" i="5"/>
  <c r="S1517" i="5"/>
  <c r="T1517" i="5"/>
  <c r="AB1517" i="5"/>
  <c r="S1513" i="5"/>
  <c r="T1513" i="5"/>
  <c r="S1509" i="5"/>
  <c r="T1509" i="5"/>
  <c r="AB1509" i="5"/>
  <c r="S1505" i="5"/>
  <c r="T1505" i="5"/>
  <c r="AB1505" i="5"/>
  <c r="S1501" i="5"/>
  <c r="T1501" i="5"/>
  <c r="AB1501" i="5"/>
  <c r="S1497" i="5"/>
  <c r="T1497" i="5"/>
  <c r="AB1497" i="5"/>
  <c r="S1493" i="5"/>
  <c r="T1493" i="5"/>
  <c r="AB1493" i="5"/>
  <c r="S1489" i="5"/>
  <c r="T1489" i="5"/>
  <c r="S1485" i="5"/>
  <c r="T1485" i="5"/>
  <c r="AB1485" i="5"/>
  <c r="S1481" i="5"/>
  <c r="T1481" i="5"/>
  <c r="S1477" i="5"/>
  <c r="T1477" i="5"/>
  <c r="AB1477" i="5"/>
  <c r="S1473" i="5"/>
  <c r="T1473" i="5"/>
  <c r="AB1473" i="5"/>
  <c r="S1469" i="5"/>
  <c r="T1469" i="5"/>
  <c r="AB1469" i="5"/>
  <c r="S1465" i="5"/>
  <c r="T1465" i="5"/>
  <c r="AB1465" i="5"/>
  <c r="S1461" i="5"/>
  <c r="T1461" i="5"/>
  <c r="AB1461" i="5"/>
  <c r="S1457" i="5"/>
  <c r="T1457" i="5"/>
  <c r="S1453" i="5"/>
  <c r="T1453" i="5"/>
  <c r="AB1453" i="5"/>
  <c r="S1449" i="5"/>
  <c r="T1449" i="5"/>
  <c r="AB1449" i="5"/>
  <c r="S1445" i="5"/>
  <c r="T1445" i="5"/>
  <c r="AB1445" i="5"/>
  <c r="S1441" i="5"/>
  <c r="T1441" i="5"/>
  <c r="AB1441" i="5"/>
  <c r="S1437" i="5"/>
  <c r="T1437" i="5"/>
  <c r="AB1437" i="5"/>
  <c r="S1433" i="5"/>
  <c r="T1433" i="5"/>
  <c r="AB1433" i="5"/>
  <c r="S1429" i="5"/>
  <c r="T1429" i="5"/>
  <c r="AB1429" i="5"/>
  <c r="S1425" i="5"/>
  <c r="T1425" i="5"/>
  <c r="AB1425" i="5"/>
  <c r="S1421" i="5"/>
  <c r="T1421" i="5"/>
  <c r="AB1421" i="5"/>
  <c r="S1417" i="5"/>
  <c r="T1417" i="5"/>
  <c r="S1413" i="5"/>
  <c r="T1413" i="5"/>
  <c r="AB1413" i="5"/>
  <c r="S1409" i="5"/>
  <c r="T1409" i="5"/>
  <c r="AB1409" i="5"/>
  <c r="S1405" i="5"/>
  <c r="T1405" i="5"/>
  <c r="AB1405" i="5"/>
  <c r="S1401" i="5"/>
  <c r="T1401" i="5"/>
  <c r="AB1401" i="5"/>
  <c r="S1397" i="5"/>
  <c r="T1397" i="5"/>
  <c r="AB1397" i="5"/>
  <c r="S1393" i="5"/>
  <c r="T1393" i="5"/>
  <c r="S1389" i="5"/>
  <c r="T1389" i="5"/>
  <c r="AB1389" i="5"/>
  <c r="S1385" i="5"/>
  <c r="T1385" i="5"/>
  <c r="S1381" i="5"/>
  <c r="T1381" i="5"/>
  <c r="AB1381" i="5"/>
  <c r="S1377" i="5"/>
  <c r="T1377" i="5"/>
  <c r="AB1377" i="5"/>
  <c r="S1373" i="5"/>
  <c r="T1373" i="5"/>
  <c r="AB1373" i="5"/>
  <c r="S1369" i="5"/>
  <c r="T1369" i="5"/>
  <c r="AB1369" i="5"/>
  <c r="S1365" i="5"/>
  <c r="T1365" i="5"/>
  <c r="AB1365" i="5"/>
  <c r="S1361" i="5"/>
  <c r="T1361" i="5"/>
  <c r="S1357" i="5"/>
  <c r="T1357" i="5"/>
  <c r="AB1357" i="5"/>
  <c r="S1353" i="5"/>
  <c r="T1353" i="5"/>
  <c r="S1349" i="5"/>
  <c r="T1349" i="5"/>
  <c r="AB1349" i="5"/>
  <c r="S1345" i="5"/>
  <c r="T1345" i="5"/>
  <c r="AB1345" i="5"/>
  <c r="S1341" i="5"/>
  <c r="T1341" i="5"/>
  <c r="AB1341" i="5"/>
  <c r="S1337" i="5"/>
  <c r="T1337" i="5"/>
  <c r="AB1337" i="5"/>
  <c r="S1333" i="5"/>
  <c r="T1333" i="5"/>
  <c r="AB1333" i="5"/>
  <c r="S1329" i="5"/>
  <c r="T1329" i="5"/>
  <c r="S1325" i="5"/>
  <c r="T1325" i="5"/>
  <c r="AB1325" i="5"/>
  <c r="S1321" i="5"/>
  <c r="T1321" i="5"/>
  <c r="AB1321" i="5"/>
  <c r="S1317" i="5"/>
  <c r="T1317" i="5"/>
  <c r="AB1317" i="5"/>
  <c r="S1313" i="5"/>
  <c r="T1313" i="5"/>
  <c r="AB1313" i="5"/>
  <c r="S1309" i="5"/>
  <c r="T1309" i="5"/>
  <c r="AB1309" i="5"/>
  <c r="S1305" i="5"/>
  <c r="T1305" i="5"/>
  <c r="AB1305" i="5"/>
  <c r="S1301" i="5"/>
  <c r="T1301" i="5"/>
  <c r="AB1301" i="5"/>
  <c r="S1297" i="5"/>
  <c r="T1297" i="5"/>
  <c r="AB1297" i="5"/>
  <c r="S1293" i="5"/>
  <c r="T1293" i="5"/>
  <c r="AB1293" i="5"/>
  <c r="S1289" i="5"/>
  <c r="T1289" i="5"/>
  <c r="S1285" i="5"/>
  <c r="T1285" i="5"/>
  <c r="AB1285" i="5"/>
  <c r="S1281" i="5"/>
  <c r="T1281" i="5"/>
  <c r="AB1281" i="5"/>
  <c r="S1277" i="5"/>
  <c r="T1277" i="5"/>
  <c r="AB1277" i="5"/>
  <c r="AB1273" i="5"/>
  <c r="AB1264" i="5"/>
  <c r="AB1260" i="5"/>
  <c r="AB1255" i="5"/>
  <c r="AB1247" i="5"/>
  <c r="AB1232" i="5"/>
  <c r="AB1218" i="5"/>
  <c r="AB1210" i="5"/>
  <c r="AB1202" i="5"/>
  <c r="AB1195" i="5"/>
  <c r="AB1188" i="5"/>
  <c r="AB1182" i="5"/>
  <c r="AB1166" i="5"/>
  <c r="AB1158" i="5"/>
  <c r="E1692" i="5"/>
  <c r="X1692" i="5" s="1"/>
  <c r="J1833" i="5"/>
  <c r="G1692" i="5"/>
  <c r="G2257" i="5"/>
  <c r="I22" i="6"/>
  <c r="A43" i="2"/>
  <c r="E4" i="5"/>
  <c r="A3" i="2"/>
  <c r="A50" i="2"/>
  <c r="F27" i="6"/>
  <c r="I46" i="6"/>
  <c r="J22" i="6"/>
  <c r="A63" i="2"/>
  <c r="A40" i="2"/>
  <c r="I51" i="6"/>
  <c r="I11" i="6"/>
  <c r="A4" i="2"/>
  <c r="A57" i="2"/>
  <c r="I64" i="6"/>
  <c r="B2" i="5"/>
  <c r="I23" i="6"/>
  <c r="A73" i="2"/>
  <c r="J33" i="6"/>
  <c r="A20" i="2"/>
  <c r="B6" i="4"/>
  <c r="F4" i="5"/>
  <c r="L64" i="6"/>
  <c r="L62" i="6"/>
  <c r="I62" i="6"/>
  <c r="J62" i="6"/>
  <c r="L65" i="6"/>
  <c r="L63" i="6"/>
  <c r="S2404" i="5"/>
  <c r="T2404" i="5"/>
  <c r="AB2404" i="5"/>
  <c r="S2400" i="5"/>
  <c r="T2400" i="5"/>
  <c r="S2396" i="5"/>
  <c r="T2396" i="5"/>
  <c r="S2392" i="5"/>
  <c r="T2392" i="5"/>
  <c r="S2388" i="5"/>
  <c r="T2388" i="5"/>
  <c r="S2384" i="5"/>
  <c r="T2384" i="5"/>
  <c r="S2380" i="5"/>
  <c r="T2380" i="5"/>
  <c r="S2376" i="5"/>
  <c r="T2376" i="5"/>
  <c r="S2372" i="5"/>
  <c r="T2372" i="5"/>
  <c r="S2368" i="5"/>
  <c r="T2368" i="5"/>
  <c r="S2364" i="5"/>
  <c r="T2364" i="5"/>
  <c r="S2360" i="5"/>
  <c r="T2360" i="5"/>
  <c r="S2356" i="5"/>
  <c r="T2356" i="5"/>
  <c r="S2352" i="5"/>
  <c r="T2352" i="5"/>
  <c r="S2348" i="5"/>
  <c r="T2348" i="5"/>
  <c r="S2344" i="5"/>
  <c r="T2344" i="5"/>
  <c r="S2340" i="5"/>
  <c r="T2340" i="5"/>
  <c r="S2336" i="5"/>
  <c r="T2336" i="5"/>
  <c r="S2332" i="5"/>
  <c r="T2332" i="5"/>
  <c r="S2328" i="5"/>
  <c r="T2328" i="5"/>
  <c r="S2324" i="5"/>
  <c r="T2324" i="5"/>
  <c r="S2320" i="5"/>
  <c r="T2320" i="5"/>
  <c r="S2316" i="5"/>
  <c r="T2316" i="5"/>
  <c r="S2312" i="5"/>
  <c r="T2312" i="5"/>
  <c r="S2308" i="5"/>
  <c r="T2308" i="5"/>
  <c r="S2304" i="5"/>
  <c r="T2304" i="5"/>
  <c r="S2300" i="5"/>
  <c r="T2300" i="5"/>
  <c r="S2296" i="5"/>
  <c r="T2296" i="5"/>
  <c r="S2292" i="5"/>
  <c r="T2292" i="5"/>
  <c r="S2288" i="5"/>
  <c r="T2288" i="5"/>
  <c r="S2284" i="5"/>
  <c r="T2284" i="5"/>
  <c r="S2280" i="5"/>
  <c r="T2280" i="5"/>
  <c r="S2276" i="5"/>
  <c r="T2276" i="5"/>
  <c r="S2272" i="5"/>
  <c r="T2272" i="5"/>
  <c r="S2268" i="5"/>
  <c r="T2268" i="5"/>
  <c r="S2264" i="5"/>
  <c r="T2264" i="5"/>
  <c r="S2260" i="5"/>
  <c r="T2260" i="5"/>
  <c r="S2256" i="5"/>
  <c r="T2256" i="5"/>
  <c r="S2252" i="5"/>
  <c r="T2252" i="5"/>
  <c r="S2248" i="5"/>
  <c r="T2248" i="5"/>
  <c r="S2244" i="5"/>
  <c r="T2244" i="5"/>
  <c r="S2240" i="5"/>
  <c r="T2240" i="5"/>
  <c r="S2236" i="5"/>
  <c r="T2236" i="5"/>
  <c r="S2232" i="5"/>
  <c r="T2232" i="5"/>
  <c r="S2228" i="5"/>
  <c r="T2228" i="5"/>
  <c r="S2224" i="5"/>
  <c r="T2224" i="5"/>
  <c r="S2220" i="5"/>
  <c r="T2220" i="5"/>
  <c r="S2216" i="5"/>
  <c r="T2216" i="5"/>
  <c r="S2212" i="5"/>
  <c r="T2212" i="5"/>
  <c r="S2208" i="5"/>
  <c r="T2208" i="5"/>
  <c r="S2204" i="5"/>
  <c r="T2204" i="5"/>
  <c r="S2200" i="5"/>
  <c r="T2200" i="5"/>
  <c r="S2196" i="5"/>
  <c r="T2196" i="5"/>
  <c r="S2192" i="5"/>
  <c r="T2192" i="5"/>
  <c r="S2188" i="5"/>
  <c r="T2188" i="5"/>
  <c r="S2184" i="5"/>
  <c r="T2184" i="5"/>
  <c r="S2180" i="5"/>
  <c r="T2180" i="5"/>
  <c r="S2176" i="5"/>
  <c r="T2176" i="5"/>
  <c r="S2172" i="5"/>
  <c r="T2172" i="5"/>
  <c r="S2168" i="5"/>
  <c r="T2168" i="5"/>
  <c r="S2164" i="5"/>
  <c r="T2164" i="5"/>
  <c r="S2160" i="5"/>
  <c r="T2160" i="5"/>
  <c r="S2156" i="5"/>
  <c r="T2156" i="5"/>
  <c r="S2152" i="5"/>
  <c r="T2152" i="5"/>
  <c r="S2148" i="5"/>
  <c r="T2148" i="5"/>
  <c r="S2144" i="5"/>
  <c r="T2144" i="5"/>
  <c r="S2140" i="5"/>
  <c r="T2140" i="5"/>
  <c r="S2136" i="5"/>
  <c r="T2136" i="5"/>
  <c r="S2132" i="5"/>
  <c r="T2132" i="5"/>
  <c r="S2128" i="5"/>
  <c r="T2128" i="5"/>
  <c r="S2124" i="5"/>
  <c r="T2124" i="5"/>
  <c r="S2120" i="5"/>
  <c r="T2120" i="5"/>
  <c r="S2116" i="5"/>
  <c r="T2116" i="5"/>
  <c r="S2112" i="5"/>
  <c r="T2112" i="5"/>
  <c r="S2108" i="5"/>
  <c r="T2108" i="5"/>
  <c r="S2104" i="5"/>
  <c r="T2104" i="5"/>
  <c r="S2100" i="5"/>
  <c r="T2100" i="5"/>
  <c r="S2096" i="5"/>
  <c r="T2096" i="5"/>
  <c r="S2092" i="5"/>
  <c r="T2092" i="5"/>
  <c r="S2088" i="5"/>
  <c r="T2088" i="5"/>
  <c r="S2084" i="5"/>
  <c r="T2084" i="5"/>
  <c r="S2080" i="5"/>
  <c r="T2080" i="5"/>
  <c r="S2076" i="5"/>
  <c r="T2076" i="5"/>
  <c r="S2072" i="5"/>
  <c r="T2072" i="5"/>
  <c r="S2068" i="5"/>
  <c r="T2068" i="5"/>
  <c r="S2064" i="5"/>
  <c r="T2064" i="5"/>
  <c r="S2060" i="5"/>
  <c r="T2060" i="5"/>
  <c r="S2056" i="5"/>
  <c r="T2056" i="5"/>
  <c r="S2052" i="5"/>
  <c r="T2052" i="5"/>
  <c r="S2048" i="5"/>
  <c r="T2048" i="5"/>
  <c r="S2044" i="5"/>
  <c r="T2044" i="5"/>
  <c r="S2040" i="5"/>
  <c r="T2040" i="5"/>
  <c r="S2036" i="5"/>
  <c r="T2036" i="5"/>
  <c r="S2032" i="5"/>
  <c r="T2032" i="5"/>
  <c r="S2028" i="5"/>
  <c r="T2028" i="5"/>
  <c r="S2024" i="5"/>
  <c r="T2024" i="5"/>
  <c r="S2020" i="5"/>
  <c r="T2020" i="5"/>
  <c r="S2016" i="5"/>
  <c r="T2016" i="5"/>
  <c r="S2012" i="5"/>
  <c r="T2012" i="5"/>
  <c r="S2008" i="5"/>
  <c r="T2008" i="5"/>
  <c r="S2004" i="5"/>
  <c r="T2004" i="5"/>
  <c r="S2000" i="5"/>
  <c r="T2000" i="5"/>
  <c r="S1996" i="5"/>
  <c r="T1996" i="5"/>
  <c r="S1992" i="5"/>
  <c r="T1992" i="5"/>
  <c r="S1988" i="5"/>
  <c r="T1988" i="5"/>
  <c r="S1984" i="5"/>
  <c r="T1984" i="5"/>
  <c r="S1980" i="5"/>
  <c r="T1980" i="5"/>
  <c r="S1976" i="5"/>
  <c r="T1976" i="5"/>
  <c r="S1972" i="5"/>
  <c r="T1972" i="5"/>
  <c r="S1968" i="5"/>
  <c r="T1968" i="5"/>
  <c r="S1964" i="5"/>
  <c r="T1964" i="5"/>
  <c r="S1960" i="5"/>
  <c r="T1960" i="5"/>
  <c r="S1956" i="5"/>
  <c r="T1956" i="5"/>
  <c r="S1952" i="5"/>
  <c r="T1952" i="5"/>
  <c r="S1948" i="5"/>
  <c r="T1948" i="5"/>
  <c r="S1944" i="5"/>
  <c r="T1944" i="5"/>
  <c r="S1940" i="5"/>
  <c r="T1940" i="5"/>
  <c r="S1936" i="5"/>
  <c r="T1936" i="5"/>
  <c r="S1932" i="5"/>
  <c r="T1932" i="5"/>
  <c r="S1928" i="5"/>
  <c r="T1928" i="5"/>
  <c r="S1924" i="5"/>
  <c r="T1924" i="5"/>
  <c r="S1920" i="5"/>
  <c r="T1920" i="5"/>
  <c r="AB1920" i="5"/>
  <c r="S1916" i="5"/>
  <c r="T1916" i="5"/>
  <c r="S1912" i="5"/>
  <c r="T1912" i="5"/>
  <c r="AB1912" i="5"/>
  <c r="S1908" i="5"/>
  <c r="T1908" i="5"/>
  <c r="S1904" i="5"/>
  <c r="T1904" i="5"/>
  <c r="AB1904" i="5"/>
  <c r="S1900" i="5"/>
  <c r="T1900" i="5"/>
  <c r="S1896" i="5"/>
  <c r="T1896" i="5"/>
  <c r="AB1896" i="5"/>
  <c r="S1892" i="5"/>
  <c r="T1892" i="5"/>
  <c r="S1888" i="5"/>
  <c r="T1888" i="5"/>
  <c r="AB1888" i="5"/>
  <c r="S1884" i="5"/>
  <c r="T1884" i="5"/>
  <c r="S1880" i="5"/>
  <c r="T1880" i="5"/>
  <c r="AB1880" i="5"/>
  <c r="S1876" i="5"/>
  <c r="T1876" i="5"/>
  <c r="S1872" i="5"/>
  <c r="T1872" i="5"/>
  <c r="AB1872" i="5"/>
  <c r="S1868" i="5"/>
  <c r="T1868" i="5"/>
  <c r="S1864" i="5"/>
  <c r="T1864" i="5"/>
  <c r="AB1864" i="5"/>
  <c r="S1860" i="5"/>
  <c r="T1860" i="5"/>
  <c r="S1856" i="5"/>
  <c r="T1856" i="5"/>
  <c r="AB1856" i="5"/>
  <c r="S1852" i="5"/>
  <c r="T1852" i="5"/>
  <c r="S1848" i="5"/>
  <c r="T1848" i="5"/>
  <c r="AB1848" i="5"/>
  <c r="S1844" i="5"/>
  <c r="T1844" i="5"/>
  <c r="S1840" i="5"/>
  <c r="T1840" i="5"/>
  <c r="AB1840" i="5"/>
  <c r="S1836" i="5"/>
  <c r="T1836" i="5"/>
  <c r="S1832" i="5"/>
  <c r="T1832" i="5"/>
  <c r="AB1832" i="5"/>
  <c r="S1828" i="5"/>
  <c r="T1828" i="5"/>
  <c r="S1824" i="5"/>
  <c r="T1824" i="5"/>
  <c r="AB1824" i="5"/>
  <c r="S1820" i="5"/>
  <c r="T1820" i="5"/>
  <c r="S1816" i="5"/>
  <c r="T1816" i="5"/>
  <c r="AB1816" i="5"/>
  <c r="S1812" i="5"/>
  <c r="T1812" i="5"/>
  <c r="S1808" i="5"/>
  <c r="T1808" i="5"/>
  <c r="AB1808" i="5"/>
  <c r="S1804" i="5"/>
  <c r="T1804" i="5"/>
  <c r="S1800" i="5"/>
  <c r="T1800" i="5"/>
  <c r="AB1800" i="5"/>
  <c r="S1796" i="5"/>
  <c r="T1796" i="5"/>
  <c r="S1792" i="5"/>
  <c r="T1792" i="5"/>
  <c r="AB1792" i="5"/>
  <c r="S1788" i="5"/>
  <c r="T1788" i="5"/>
  <c r="S1784" i="5"/>
  <c r="T1784" i="5"/>
  <c r="AB1784" i="5"/>
  <c r="S1780" i="5"/>
  <c r="T1780" i="5"/>
  <c r="S1776" i="5"/>
  <c r="T1776" i="5"/>
  <c r="AB1776" i="5"/>
  <c r="S1772" i="5"/>
  <c r="T1772" i="5"/>
  <c r="S1768" i="5"/>
  <c r="T1768" i="5"/>
  <c r="AB1768" i="5"/>
  <c r="S1764" i="5"/>
  <c r="T1764" i="5"/>
  <c r="S1760" i="5"/>
  <c r="T1760" i="5"/>
  <c r="AB1760" i="5"/>
  <c r="S1756" i="5"/>
  <c r="T1756" i="5"/>
  <c r="S1752" i="5"/>
  <c r="T1752" i="5"/>
  <c r="AB1752" i="5"/>
  <c r="S1748" i="5"/>
  <c r="T1748" i="5"/>
  <c r="S1744" i="5"/>
  <c r="T1744" i="5"/>
  <c r="AB1744" i="5"/>
  <c r="S1740" i="5"/>
  <c r="T1740" i="5"/>
  <c r="S1736" i="5"/>
  <c r="T1736" i="5"/>
  <c r="AB1736" i="5"/>
  <c r="S1732" i="5"/>
  <c r="T1732" i="5"/>
  <c r="S1728" i="5"/>
  <c r="T1728" i="5"/>
  <c r="AB1728" i="5"/>
  <c r="S1724" i="5"/>
  <c r="T1724" i="5"/>
  <c r="S1720" i="5"/>
  <c r="T1720" i="5"/>
  <c r="AB1720" i="5"/>
  <c r="S1716" i="5"/>
  <c r="T1716" i="5"/>
  <c r="S1712" i="5"/>
  <c r="T1712" i="5"/>
  <c r="AB1712" i="5"/>
  <c r="S1708" i="5"/>
  <c r="T1708" i="5"/>
  <c r="S1704" i="5"/>
  <c r="T1704" i="5"/>
  <c r="AB1704" i="5"/>
  <c r="S1700" i="5"/>
  <c r="T1700" i="5"/>
  <c r="S1696" i="5"/>
  <c r="T1696" i="5"/>
  <c r="S1692" i="5"/>
  <c r="T1692" i="5"/>
  <c r="S1688" i="5"/>
  <c r="T1688" i="5"/>
  <c r="AB1688" i="5"/>
  <c r="S1684" i="5"/>
  <c r="T1684" i="5"/>
  <c r="S1680" i="5"/>
  <c r="T1680" i="5"/>
  <c r="AB1680" i="5"/>
  <c r="S1676" i="5"/>
  <c r="T1676" i="5"/>
  <c r="S1672" i="5"/>
  <c r="T1672" i="5"/>
  <c r="S1668" i="5"/>
  <c r="T1668" i="5"/>
  <c r="S1664" i="5"/>
  <c r="T1664" i="5"/>
  <c r="AB1664" i="5"/>
  <c r="S1660" i="5"/>
  <c r="T1660" i="5"/>
  <c r="S1656" i="5"/>
  <c r="T1656" i="5"/>
  <c r="AB1656" i="5"/>
  <c r="S1652" i="5"/>
  <c r="T1652" i="5"/>
  <c r="S1648" i="5"/>
  <c r="T1648" i="5"/>
  <c r="AB1648" i="5"/>
  <c r="S1644" i="5"/>
  <c r="T1644" i="5"/>
  <c r="S1640" i="5"/>
  <c r="T1640" i="5"/>
  <c r="AB1640" i="5"/>
  <c r="S1636" i="5"/>
  <c r="T1636" i="5"/>
  <c r="S1632" i="5"/>
  <c r="T1632" i="5"/>
  <c r="AB1632" i="5"/>
  <c r="S1628" i="5"/>
  <c r="T1628" i="5"/>
  <c r="S1624" i="5"/>
  <c r="T1624" i="5"/>
  <c r="AB1624" i="5"/>
  <c r="S1620" i="5"/>
  <c r="T1620" i="5"/>
  <c r="S1616" i="5"/>
  <c r="T1616" i="5"/>
  <c r="AB1616" i="5"/>
  <c r="S1612" i="5"/>
  <c r="T1612" i="5"/>
  <c r="S1608" i="5"/>
  <c r="T1608" i="5"/>
  <c r="AB1608" i="5"/>
  <c r="S1604" i="5"/>
  <c r="T1604" i="5"/>
  <c r="S1600" i="5"/>
  <c r="T1600" i="5"/>
  <c r="AB1600" i="5"/>
  <c r="S1596" i="5"/>
  <c r="T1596" i="5"/>
  <c r="S1592" i="5"/>
  <c r="T1592" i="5"/>
  <c r="AB1592" i="5"/>
  <c r="S1588" i="5"/>
  <c r="T1588" i="5"/>
  <c r="S1584" i="5"/>
  <c r="T1584" i="5"/>
  <c r="AB1584" i="5"/>
  <c r="S1580" i="5"/>
  <c r="T1580" i="5"/>
  <c r="S1576" i="5"/>
  <c r="T1576" i="5"/>
  <c r="AB1576" i="5"/>
  <c r="S1572" i="5"/>
  <c r="T1572" i="5"/>
  <c r="S1568" i="5"/>
  <c r="T1568" i="5"/>
  <c r="S1564" i="5"/>
  <c r="T1564" i="5"/>
  <c r="S1560" i="5"/>
  <c r="T1560" i="5"/>
  <c r="AB1560" i="5"/>
  <c r="S1556" i="5"/>
  <c r="T1556" i="5"/>
  <c r="S1552" i="5"/>
  <c r="T1552" i="5"/>
  <c r="AB1552" i="5"/>
  <c r="S1548" i="5"/>
  <c r="T1548" i="5"/>
  <c r="S1544" i="5"/>
  <c r="T1544" i="5"/>
  <c r="S1540" i="5"/>
  <c r="T1540" i="5"/>
  <c r="S1536" i="5"/>
  <c r="T1536" i="5"/>
  <c r="AB1536" i="5"/>
  <c r="S1532" i="5"/>
  <c r="T1532" i="5"/>
  <c r="S1528" i="5"/>
  <c r="T1528" i="5"/>
  <c r="AB1528" i="5"/>
  <c r="S1524" i="5"/>
  <c r="T1524" i="5"/>
  <c r="S1520" i="5"/>
  <c r="T1520" i="5"/>
  <c r="S1516" i="5"/>
  <c r="T1516" i="5"/>
  <c r="S1512" i="5"/>
  <c r="T1512" i="5"/>
  <c r="AB1512" i="5"/>
  <c r="S1508" i="5"/>
  <c r="T1508" i="5"/>
  <c r="S1504" i="5"/>
  <c r="T1504" i="5"/>
  <c r="AB1504" i="5"/>
  <c r="S1500" i="5"/>
  <c r="T1500" i="5"/>
  <c r="S1496" i="5"/>
  <c r="T1496" i="5"/>
  <c r="AB1496" i="5"/>
  <c r="S1492" i="5"/>
  <c r="T1492" i="5"/>
  <c r="S1488" i="5"/>
  <c r="T1488" i="5"/>
  <c r="AB1488" i="5"/>
  <c r="S1484" i="5"/>
  <c r="T1484" i="5"/>
  <c r="S1480" i="5"/>
  <c r="T1480" i="5"/>
  <c r="AB1480" i="5"/>
  <c r="S1476" i="5"/>
  <c r="T1476" i="5"/>
  <c r="S1472" i="5"/>
  <c r="T1472" i="5"/>
  <c r="AB1472" i="5"/>
  <c r="S1468" i="5"/>
  <c r="T1468" i="5"/>
  <c r="S1464" i="5"/>
  <c r="T1464" i="5"/>
  <c r="AB1464" i="5"/>
  <c r="S1460" i="5"/>
  <c r="T1460" i="5"/>
  <c r="S1456" i="5"/>
  <c r="T1456" i="5"/>
  <c r="AB1456" i="5"/>
  <c r="S1452" i="5"/>
  <c r="T1452" i="5"/>
  <c r="S1448" i="5"/>
  <c r="T1448" i="5"/>
  <c r="AB1448" i="5"/>
  <c r="S1444" i="5"/>
  <c r="T1444" i="5"/>
  <c r="S1440" i="5"/>
  <c r="T1440" i="5"/>
  <c r="AB1440" i="5"/>
  <c r="S1436" i="5"/>
  <c r="T1436" i="5"/>
  <c r="S1432" i="5"/>
  <c r="T1432" i="5"/>
  <c r="AB1432" i="5"/>
  <c r="S1428" i="5"/>
  <c r="T1428" i="5"/>
  <c r="S1424" i="5"/>
  <c r="T1424" i="5"/>
  <c r="AB1424" i="5"/>
  <c r="S1420" i="5"/>
  <c r="T1420" i="5"/>
  <c r="S1416" i="5"/>
  <c r="T1416" i="5"/>
  <c r="S1412" i="5"/>
  <c r="T1412" i="5"/>
  <c r="S1408" i="5"/>
  <c r="T1408" i="5"/>
  <c r="AB1408" i="5"/>
  <c r="S1404" i="5"/>
  <c r="T1404" i="5"/>
  <c r="S1400" i="5"/>
  <c r="T1400" i="5"/>
  <c r="AB1400" i="5"/>
  <c r="S1396" i="5"/>
  <c r="T1396" i="5"/>
  <c r="S1392" i="5"/>
  <c r="T1392" i="5"/>
  <c r="S1388" i="5"/>
  <c r="T1388" i="5"/>
  <c r="S1384" i="5"/>
  <c r="T1384" i="5"/>
  <c r="AB1384" i="5"/>
  <c r="S1380" i="5"/>
  <c r="T1380" i="5"/>
  <c r="S1376" i="5"/>
  <c r="T1376" i="5"/>
  <c r="AB1376" i="5"/>
  <c r="S1372" i="5"/>
  <c r="T1372" i="5"/>
  <c r="S1368" i="5"/>
  <c r="T1368" i="5"/>
  <c r="AB1368" i="5"/>
  <c r="S1364" i="5"/>
  <c r="T1364" i="5"/>
  <c r="S1360" i="5"/>
  <c r="T1360" i="5"/>
  <c r="AB1360" i="5"/>
  <c r="S1356" i="5"/>
  <c r="T1356" i="5"/>
  <c r="S1352" i="5"/>
  <c r="T1352" i="5"/>
  <c r="AB1352" i="5"/>
  <c r="S1348" i="5"/>
  <c r="T1348" i="5"/>
  <c r="S1344" i="5"/>
  <c r="T1344" i="5"/>
  <c r="AB1344" i="5"/>
  <c r="S1340" i="5"/>
  <c r="T1340" i="5"/>
  <c r="AB1340" i="5"/>
  <c r="S1336" i="5"/>
  <c r="T1336" i="5"/>
  <c r="AB1336" i="5"/>
  <c r="S1332" i="5"/>
  <c r="T1332" i="5"/>
  <c r="S1328" i="5"/>
  <c r="T1328" i="5"/>
  <c r="AB1328" i="5"/>
  <c r="S1324" i="5"/>
  <c r="T1324" i="5"/>
  <c r="AB1324" i="5"/>
  <c r="S1320" i="5"/>
  <c r="T1320" i="5"/>
  <c r="AB1320" i="5"/>
  <c r="S1316" i="5"/>
  <c r="T1316" i="5"/>
  <c r="S1312" i="5"/>
  <c r="T1312" i="5"/>
  <c r="S1308" i="5"/>
  <c r="T1308" i="5"/>
  <c r="AB1308" i="5"/>
  <c r="S1304" i="5"/>
  <c r="T1304" i="5"/>
  <c r="AB1304" i="5"/>
  <c r="S1300" i="5"/>
  <c r="T1300" i="5"/>
  <c r="S1296" i="5"/>
  <c r="T1296" i="5"/>
  <c r="AB1296" i="5"/>
  <c r="S1292" i="5"/>
  <c r="T1292" i="5"/>
  <c r="AB1292" i="5"/>
  <c r="S1288" i="5"/>
  <c r="T1288" i="5"/>
  <c r="S1284" i="5"/>
  <c r="T1284" i="5"/>
  <c r="S1280" i="5"/>
  <c r="T1280" i="5"/>
  <c r="AB1280" i="5"/>
  <c r="S1276" i="5"/>
  <c r="T1276" i="5"/>
  <c r="AB1270" i="5"/>
  <c r="AB1254" i="5"/>
  <c r="AB1246" i="5"/>
  <c r="AB1239" i="5"/>
  <c r="AB1235" i="5"/>
  <c r="AB1231" i="5"/>
  <c r="AB1228" i="5"/>
  <c r="AB1225" i="5"/>
  <c r="AB1221" i="5"/>
  <c r="AB1217" i="5"/>
  <c r="AB1213" i="5"/>
  <c r="AB1205" i="5"/>
  <c r="AB1201" i="5"/>
  <c r="AB1198" i="5"/>
  <c r="AB1185" i="5"/>
  <c r="AB1181" i="5"/>
  <c r="AB1177" i="5"/>
  <c r="AB1169" i="5"/>
  <c r="AB1165" i="5"/>
  <c r="AB1161" i="5"/>
  <c r="AB1157" i="5"/>
  <c r="AB1153" i="5"/>
  <c r="AB1145" i="5"/>
  <c r="AB1141" i="5"/>
  <c r="S2407" i="5"/>
  <c r="T2407" i="5"/>
  <c r="AB2407" i="5"/>
  <c r="S2403" i="5"/>
  <c r="T2403" i="5"/>
  <c r="AB2403" i="5"/>
  <c r="S2399" i="5"/>
  <c r="T2399" i="5"/>
  <c r="AB2399" i="5"/>
  <c r="S2395" i="5"/>
  <c r="T2395" i="5"/>
  <c r="AB2395" i="5"/>
  <c r="S2391" i="5"/>
  <c r="T2391" i="5"/>
  <c r="S2387" i="5"/>
  <c r="T2387" i="5"/>
  <c r="AB2387" i="5"/>
  <c r="S2383" i="5"/>
  <c r="T2383" i="5"/>
  <c r="AB2383" i="5"/>
  <c r="S2379" i="5"/>
  <c r="T2379" i="5"/>
  <c r="AB2379" i="5"/>
  <c r="S2375" i="5"/>
  <c r="T2375" i="5"/>
  <c r="S2371" i="5"/>
  <c r="T2371" i="5"/>
  <c r="AB2371" i="5"/>
  <c r="S2367" i="5"/>
  <c r="T2367" i="5"/>
  <c r="AB2367" i="5"/>
  <c r="S2363" i="5"/>
  <c r="T2363" i="5"/>
  <c r="AB2363" i="5"/>
  <c r="S2359" i="5"/>
  <c r="T2359" i="5"/>
  <c r="AB2359" i="5"/>
  <c r="S2355" i="5"/>
  <c r="T2355" i="5"/>
  <c r="AB2355" i="5"/>
  <c r="S2351" i="5"/>
  <c r="T2351" i="5"/>
  <c r="AB2351" i="5"/>
  <c r="S2347" i="5"/>
  <c r="T2347" i="5"/>
  <c r="AB2347" i="5"/>
  <c r="S2343" i="5"/>
  <c r="T2343" i="5"/>
  <c r="AB2343" i="5"/>
  <c r="S2339" i="5"/>
  <c r="T2339" i="5"/>
  <c r="AB2339" i="5"/>
  <c r="S2335" i="5"/>
  <c r="T2335" i="5"/>
  <c r="AB2335" i="5"/>
  <c r="S2331" i="5"/>
  <c r="T2331" i="5"/>
  <c r="AB2331" i="5"/>
  <c r="S2327" i="5"/>
  <c r="T2327" i="5"/>
  <c r="S2323" i="5"/>
  <c r="T2323" i="5"/>
  <c r="AB2323" i="5"/>
  <c r="S2319" i="5"/>
  <c r="T2319" i="5"/>
  <c r="AB2319" i="5"/>
  <c r="S2315" i="5"/>
  <c r="T2315" i="5"/>
  <c r="AB2315" i="5"/>
  <c r="S2311" i="5"/>
  <c r="T2311" i="5"/>
  <c r="S2307" i="5"/>
  <c r="T2307" i="5"/>
  <c r="AB2307" i="5"/>
  <c r="S2303" i="5"/>
  <c r="T2303" i="5"/>
  <c r="AB2303" i="5"/>
  <c r="S2299" i="5"/>
  <c r="T2299" i="5"/>
  <c r="AB2299" i="5"/>
  <c r="S2295" i="5"/>
  <c r="T2295" i="5"/>
  <c r="AB2295" i="5"/>
  <c r="S2291" i="5"/>
  <c r="T2291" i="5"/>
  <c r="AB2291" i="5"/>
  <c r="S2287" i="5"/>
  <c r="T2287" i="5"/>
  <c r="AB2287" i="5"/>
  <c r="S2283" i="5"/>
  <c r="T2283" i="5"/>
  <c r="AB2283" i="5"/>
  <c r="S2279" i="5"/>
  <c r="T2279" i="5"/>
  <c r="AB2279" i="5"/>
  <c r="S2275" i="5"/>
  <c r="T2275" i="5"/>
  <c r="AB2275" i="5"/>
  <c r="S2271" i="5"/>
  <c r="T2271" i="5"/>
  <c r="AB2271" i="5"/>
  <c r="S2267" i="5"/>
  <c r="T2267" i="5"/>
  <c r="AB2267" i="5"/>
  <c r="S2263" i="5"/>
  <c r="T2263" i="5"/>
  <c r="S2259" i="5"/>
  <c r="T2259" i="5"/>
  <c r="AB2259" i="5"/>
  <c r="S2255" i="5"/>
  <c r="T2255" i="5"/>
  <c r="AB2255" i="5"/>
  <c r="S2251" i="5"/>
  <c r="T2251" i="5"/>
  <c r="AB2251" i="5"/>
  <c r="S2247" i="5"/>
  <c r="T2247" i="5"/>
  <c r="S2243" i="5"/>
  <c r="T2243" i="5"/>
  <c r="AB2243" i="5"/>
  <c r="S2239" i="5"/>
  <c r="T2239" i="5"/>
  <c r="AB2239" i="5"/>
  <c r="S2235" i="5"/>
  <c r="T2235" i="5"/>
  <c r="AB2235" i="5"/>
  <c r="S2231" i="5"/>
  <c r="T2231" i="5"/>
  <c r="AB2231" i="5"/>
  <c r="S2227" i="5"/>
  <c r="T2227" i="5"/>
  <c r="AB2227" i="5"/>
  <c r="S2223" i="5"/>
  <c r="T2223" i="5"/>
  <c r="AB2223" i="5"/>
  <c r="S2219" i="5"/>
  <c r="T2219" i="5"/>
  <c r="AB2219" i="5"/>
  <c r="S2215" i="5"/>
  <c r="T2215" i="5"/>
  <c r="AB2215" i="5"/>
  <c r="S2211" i="5"/>
  <c r="T2211" i="5"/>
  <c r="AB2211" i="5"/>
  <c r="S2207" i="5"/>
  <c r="T2207" i="5"/>
  <c r="AB2207" i="5"/>
  <c r="S2203" i="5"/>
  <c r="T2203" i="5"/>
  <c r="AB2203" i="5"/>
  <c r="S2199" i="5"/>
  <c r="T2199" i="5"/>
  <c r="S2195" i="5"/>
  <c r="T2195" i="5"/>
  <c r="AB2195" i="5"/>
  <c r="S2191" i="5"/>
  <c r="T2191" i="5"/>
  <c r="AB2191" i="5"/>
  <c r="S2187" i="5"/>
  <c r="T2187" i="5"/>
  <c r="AB2187" i="5"/>
  <c r="S2183" i="5"/>
  <c r="T2183" i="5"/>
  <c r="AB2183" i="5"/>
  <c r="S2179" i="5"/>
  <c r="T2179" i="5"/>
  <c r="AB2179" i="5"/>
  <c r="S2175" i="5"/>
  <c r="T2175" i="5"/>
  <c r="AB2175" i="5"/>
  <c r="S2171" i="5"/>
  <c r="T2171" i="5"/>
  <c r="AB2171" i="5"/>
  <c r="S2167" i="5"/>
  <c r="T2167" i="5"/>
  <c r="AB2167" i="5"/>
  <c r="S2163" i="5"/>
  <c r="T2163" i="5"/>
  <c r="AB2163" i="5"/>
  <c r="S2159" i="5"/>
  <c r="T2159" i="5"/>
  <c r="AB2159" i="5"/>
  <c r="S2155" i="5"/>
  <c r="T2155" i="5"/>
  <c r="AB2155" i="5"/>
  <c r="S2151" i="5"/>
  <c r="T2151" i="5"/>
  <c r="AB2151" i="5"/>
  <c r="S2147" i="5"/>
  <c r="T2147" i="5"/>
  <c r="AB2147" i="5"/>
  <c r="S2143" i="5"/>
  <c r="T2143" i="5"/>
  <c r="AB2143" i="5"/>
  <c r="S2139" i="5"/>
  <c r="T2139" i="5"/>
  <c r="AB2139" i="5"/>
  <c r="S2135" i="5"/>
  <c r="T2135" i="5"/>
  <c r="S2131" i="5"/>
  <c r="T2131" i="5"/>
  <c r="AB2131" i="5"/>
  <c r="S2127" i="5"/>
  <c r="T2127" i="5"/>
  <c r="AB2127" i="5"/>
  <c r="S2123" i="5"/>
  <c r="T2123" i="5"/>
  <c r="AB2123" i="5"/>
  <c r="S2119" i="5"/>
  <c r="T2119" i="5"/>
  <c r="S2115" i="5"/>
  <c r="T2115" i="5"/>
  <c r="AB2115" i="5"/>
  <c r="S2111" i="5"/>
  <c r="T2111" i="5"/>
  <c r="AB2111" i="5"/>
  <c r="S2107" i="5"/>
  <c r="T2107" i="5"/>
  <c r="AB2107" i="5"/>
  <c r="S2103" i="5"/>
  <c r="T2103" i="5"/>
  <c r="AB2103" i="5"/>
  <c r="S2099" i="5"/>
  <c r="T2099" i="5"/>
  <c r="AB2099" i="5"/>
  <c r="S2095" i="5"/>
  <c r="T2095" i="5"/>
  <c r="AB2095" i="5"/>
  <c r="S2091" i="5"/>
  <c r="T2091" i="5"/>
  <c r="AB2091" i="5"/>
  <c r="S2087" i="5"/>
  <c r="T2087" i="5"/>
  <c r="AB2087" i="5"/>
  <c r="S2083" i="5"/>
  <c r="T2083" i="5"/>
  <c r="AB2083" i="5"/>
  <c r="S2079" i="5"/>
  <c r="T2079" i="5"/>
  <c r="AB2079" i="5"/>
  <c r="S2075" i="5"/>
  <c r="T2075" i="5"/>
  <c r="AB2075" i="5"/>
  <c r="S2071" i="5"/>
  <c r="T2071" i="5"/>
  <c r="S2067" i="5"/>
  <c r="T2067" i="5"/>
  <c r="AB2067" i="5"/>
  <c r="S2063" i="5"/>
  <c r="T2063" i="5"/>
  <c r="AB2063" i="5"/>
  <c r="S2059" i="5"/>
  <c r="T2059" i="5"/>
  <c r="AB2059" i="5"/>
  <c r="S2055" i="5"/>
  <c r="T2055" i="5"/>
  <c r="S2051" i="5"/>
  <c r="T2051" i="5"/>
  <c r="AB2051" i="5"/>
  <c r="S2047" i="5"/>
  <c r="T2047" i="5"/>
  <c r="AB2047" i="5"/>
  <c r="S2043" i="5"/>
  <c r="T2043" i="5"/>
  <c r="AB2043" i="5"/>
  <c r="S2039" i="5"/>
  <c r="T2039" i="5"/>
  <c r="AB2039" i="5"/>
  <c r="S2035" i="5"/>
  <c r="T2035" i="5"/>
  <c r="AB2035" i="5"/>
  <c r="S2031" i="5"/>
  <c r="T2031" i="5"/>
  <c r="AB2031" i="5"/>
  <c r="S2027" i="5"/>
  <c r="T2027" i="5"/>
  <c r="AB2027" i="5"/>
  <c r="S2023" i="5"/>
  <c r="T2023" i="5"/>
  <c r="AB2023" i="5"/>
  <c r="S2019" i="5"/>
  <c r="T2019" i="5"/>
  <c r="AB2019" i="5"/>
  <c r="S2015" i="5"/>
  <c r="T2015" i="5"/>
  <c r="AB2015" i="5"/>
  <c r="S2011" i="5"/>
  <c r="T2011" i="5"/>
  <c r="AB2011" i="5"/>
  <c r="S2007" i="5"/>
  <c r="T2007" i="5"/>
  <c r="S2003" i="5"/>
  <c r="T2003" i="5"/>
  <c r="AB2003" i="5"/>
  <c r="S1999" i="5"/>
  <c r="T1999" i="5"/>
  <c r="AB1999" i="5"/>
  <c r="S1995" i="5"/>
  <c r="T1995" i="5"/>
  <c r="AB1995" i="5"/>
  <c r="S1991" i="5"/>
  <c r="T1991" i="5"/>
  <c r="S1987" i="5"/>
  <c r="T1987" i="5"/>
  <c r="AB1987" i="5"/>
  <c r="S1983" i="5"/>
  <c r="T1983" i="5"/>
  <c r="AB1983" i="5"/>
  <c r="S1979" i="5"/>
  <c r="T1979" i="5"/>
  <c r="AB1979" i="5"/>
  <c r="S1975" i="5"/>
  <c r="T1975" i="5"/>
  <c r="AB1975" i="5"/>
  <c r="S1971" i="5"/>
  <c r="T1971" i="5"/>
  <c r="AB1971" i="5"/>
  <c r="S1967" i="5"/>
  <c r="T1967" i="5"/>
  <c r="AB1967" i="5"/>
  <c r="S1963" i="5"/>
  <c r="T1963" i="5"/>
  <c r="AB1963" i="5"/>
  <c r="S1959" i="5"/>
  <c r="T1959" i="5"/>
  <c r="AB1959" i="5"/>
  <c r="S1955" i="5"/>
  <c r="T1955" i="5"/>
  <c r="AB1955" i="5"/>
  <c r="S1951" i="5"/>
  <c r="T1951" i="5"/>
  <c r="AB1951" i="5"/>
  <c r="S1947" i="5"/>
  <c r="T1947" i="5"/>
  <c r="AB1947" i="5"/>
  <c r="S1943" i="5"/>
  <c r="T1943" i="5"/>
  <c r="S1939" i="5"/>
  <c r="T1939" i="5"/>
  <c r="AB1939" i="5"/>
  <c r="S1935" i="5"/>
  <c r="T1935" i="5"/>
  <c r="AB1935" i="5"/>
  <c r="S1931" i="5"/>
  <c r="T1931" i="5"/>
  <c r="AB1931" i="5"/>
  <c r="S1927" i="5"/>
  <c r="T1927" i="5"/>
  <c r="S1923" i="5"/>
  <c r="T1923" i="5"/>
  <c r="AB1923" i="5"/>
  <c r="S1919" i="5"/>
  <c r="T1919" i="5"/>
  <c r="AB1919" i="5"/>
  <c r="T1915" i="5"/>
  <c r="S1915" i="5"/>
  <c r="AB1915" i="5"/>
  <c r="S1911" i="5"/>
  <c r="T1911" i="5"/>
  <c r="AB1911" i="5"/>
  <c r="S1907" i="5"/>
  <c r="T1907" i="5"/>
  <c r="AB1907" i="5"/>
  <c r="S1903" i="5"/>
  <c r="T1903" i="5"/>
  <c r="AB1903" i="5"/>
  <c r="S1899" i="5"/>
  <c r="T1899" i="5"/>
  <c r="AB1899" i="5"/>
  <c r="S1895" i="5"/>
  <c r="T1895" i="5"/>
  <c r="AB1895" i="5"/>
  <c r="S1891" i="5"/>
  <c r="T1891" i="5"/>
  <c r="AB1891" i="5"/>
  <c r="S1887" i="5"/>
  <c r="T1887" i="5"/>
  <c r="AB1887" i="5"/>
  <c r="S1883" i="5"/>
  <c r="T1883" i="5"/>
  <c r="AB1883" i="5"/>
  <c r="S1879" i="5"/>
  <c r="T1879" i="5"/>
  <c r="AB1879" i="5"/>
  <c r="S1875" i="5"/>
  <c r="T1875" i="5"/>
  <c r="AB1875" i="5"/>
  <c r="S1871" i="5"/>
  <c r="T1871" i="5"/>
  <c r="AB1871" i="5"/>
  <c r="S1867" i="5"/>
  <c r="T1867" i="5"/>
  <c r="AB1867" i="5"/>
  <c r="S1863" i="5"/>
  <c r="T1863" i="5"/>
  <c r="S1859" i="5"/>
  <c r="T1859" i="5"/>
  <c r="AB1859" i="5"/>
  <c r="S1855" i="5"/>
  <c r="T1855" i="5"/>
  <c r="AB1855" i="5"/>
  <c r="S1851" i="5"/>
  <c r="T1851" i="5"/>
  <c r="AB1851" i="5"/>
  <c r="S1847" i="5"/>
  <c r="T1847" i="5"/>
  <c r="AB1847" i="5"/>
  <c r="S1843" i="5"/>
  <c r="T1843" i="5"/>
  <c r="AB1843" i="5"/>
  <c r="S1839" i="5"/>
  <c r="T1839" i="5"/>
  <c r="AB1839" i="5"/>
  <c r="S1835" i="5"/>
  <c r="T1835" i="5"/>
  <c r="AB1835" i="5"/>
  <c r="S1831" i="5"/>
  <c r="T1831" i="5"/>
  <c r="AB1831" i="5"/>
  <c r="S1827" i="5"/>
  <c r="T1827" i="5"/>
  <c r="AB1827" i="5"/>
  <c r="S1823" i="5"/>
  <c r="T1823" i="5"/>
  <c r="AB1823" i="5"/>
  <c r="S1819" i="5"/>
  <c r="T1819" i="5"/>
  <c r="AB1819" i="5"/>
  <c r="S1815" i="5"/>
  <c r="T1815" i="5"/>
  <c r="S1811" i="5"/>
  <c r="T1811" i="5"/>
  <c r="AB1811" i="5"/>
  <c r="S1807" i="5"/>
  <c r="T1807" i="5"/>
  <c r="AB1807" i="5"/>
  <c r="S1803" i="5"/>
  <c r="T1803" i="5"/>
  <c r="AB1803" i="5"/>
  <c r="S1799" i="5"/>
  <c r="T1799" i="5"/>
  <c r="S1795" i="5"/>
  <c r="T1795" i="5"/>
  <c r="AB1795" i="5"/>
  <c r="S1791" i="5"/>
  <c r="T1791" i="5"/>
  <c r="AB1791" i="5"/>
  <c r="S1787" i="5"/>
  <c r="T1787" i="5"/>
  <c r="AB1787" i="5"/>
  <c r="S1783" i="5"/>
  <c r="T1783" i="5"/>
  <c r="AB1783" i="5"/>
  <c r="S1779" i="5"/>
  <c r="T1779" i="5"/>
  <c r="AB1779" i="5"/>
  <c r="S1775" i="5"/>
  <c r="T1775" i="5"/>
  <c r="AB1775" i="5"/>
  <c r="S1771" i="5"/>
  <c r="T1771" i="5"/>
  <c r="AB1771" i="5"/>
  <c r="S1767" i="5"/>
  <c r="T1767" i="5"/>
  <c r="AB1767" i="5"/>
  <c r="S1763" i="5"/>
  <c r="T1763" i="5"/>
  <c r="AB1763" i="5"/>
  <c r="S1759" i="5"/>
  <c r="T1759" i="5"/>
  <c r="AB1759" i="5"/>
  <c r="S1755" i="5"/>
  <c r="T1755" i="5"/>
  <c r="AB1755" i="5"/>
  <c r="S1751" i="5"/>
  <c r="T1751" i="5"/>
  <c r="AB1751" i="5"/>
  <c r="S1747" i="5"/>
  <c r="T1747" i="5"/>
  <c r="AB1747" i="5"/>
  <c r="S1743" i="5"/>
  <c r="T1743" i="5"/>
  <c r="AB1743" i="5"/>
  <c r="S1739" i="5"/>
  <c r="T1739" i="5"/>
  <c r="S1735" i="5"/>
  <c r="T1735" i="5"/>
  <c r="S1731" i="5"/>
  <c r="T1731" i="5"/>
  <c r="AB1731" i="5"/>
  <c r="S1727" i="5"/>
  <c r="T1727" i="5"/>
  <c r="AB1727" i="5"/>
  <c r="S1723" i="5"/>
  <c r="T1723" i="5"/>
  <c r="AB1723" i="5"/>
  <c r="S1719" i="5"/>
  <c r="T1719" i="5"/>
  <c r="AB1719" i="5"/>
  <c r="S1715" i="5"/>
  <c r="T1715" i="5"/>
  <c r="AB1715" i="5"/>
  <c r="S1711" i="5"/>
  <c r="T1711" i="5"/>
  <c r="AB1711" i="5"/>
  <c r="S1707" i="5"/>
  <c r="T1707" i="5"/>
  <c r="AB1707" i="5"/>
  <c r="S1703" i="5"/>
  <c r="T1703" i="5"/>
  <c r="S1699" i="5"/>
  <c r="T1699" i="5"/>
  <c r="S1695" i="5"/>
  <c r="T1695" i="5"/>
  <c r="S1691" i="5"/>
  <c r="T1691" i="5"/>
  <c r="AB1691" i="5"/>
  <c r="S1687" i="5"/>
  <c r="T1687" i="5"/>
  <c r="S1683" i="5"/>
  <c r="T1683" i="5"/>
  <c r="AB1683" i="5"/>
  <c r="S1679" i="5"/>
  <c r="T1679" i="5"/>
  <c r="AB1679" i="5"/>
  <c r="S1675" i="5"/>
  <c r="T1675" i="5"/>
  <c r="AB1675" i="5"/>
  <c r="S1671" i="5"/>
  <c r="T1671" i="5"/>
  <c r="S1667" i="5"/>
  <c r="T1667" i="5"/>
  <c r="AB1667" i="5"/>
  <c r="S1663" i="5"/>
  <c r="T1663" i="5"/>
  <c r="AB1663" i="5"/>
  <c r="S1659" i="5"/>
  <c r="T1659" i="5"/>
  <c r="AB1659" i="5"/>
  <c r="S1655" i="5"/>
  <c r="T1655" i="5"/>
  <c r="AB1655" i="5"/>
  <c r="S1651" i="5"/>
  <c r="T1651" i="5"/>
  <c r="AB1651" i="5"/>
  <c r="S1647" i="5"/>
  <c r="T1647" i="5"/>
  <c r="AB1647" i="5"/>
  <c r="S1643" i="5"/>
  <c r="T1643" i="5"/>
  <c r="AB1643" i="5"/>
  <c r="S1639" i="5"/>
  <c r="T1639" i="5"/>
  <c r="AB1639" i="5"/>
  <c r="S1635" i="5"/>
  <c r="T1635" i="5"/>
  <c r="S1631" i="5"/>
  <c r="T1631" i="5"/>
  <c r="S1627" i="5"/>
  <c r="T1627" i="5"/>
  <c r="AB1627" i="5"/>
  <c r="S1623" i="5"/>
  <c r="T1623" i="5"/>
  <c r="AB1623" i="5"/>
  <c r="S1619" i="5"/>
  <c r="T1619" i="5"/>
  <c r="AB1619" i="5"/>
  <c r="S1615" i="5"/>
  <c r="T1615" i="5"/>
  <c r="AB1615" i="5"/>
  <c r="S1611" i="5"/>
  <c r="T1611" i="5"/>
  <c r="S1607" i="5"/>
  <c r="T1607" i="5"/>
  <c r="S1603" i="5"/>
  <c r="T1603" i="5"/>
  <c r="AB1603" i="5"/>
  <c r="S1599" i="5"/>
  <c r="T1599" i="5"/>
  <c r="AB1599" i="5"/>
  <c r="S1595" i="5"/>
  <c r="T1595" i="5"/>
  <c r="AB1595" i="5"/>
  <c r="S1591" i="5"/>
  <c r="T1591" i="5"/>
  <c r="AB1591" i="5"/>
  <c r="S1587" i="5"/>
  <c r="T1587" i="5"/>
  <c r="AB1587" i="5"/>
  <c r="S1583" i="5"/>
  <c r="T1583" i="5"/>
  <c r="AB1583" i="5"/>
  <c r="S1579" i="5"/>
  <c r="T1579" i="5"/>
  <c r="S1575" i="5"/>
  <c r="T1575" i="5"/>
  <c r="S1571" i="5"/>
  <c r="T1571" i="5"/>
  <c r="S1567" i="5"/>
  <c r="T1567" i="5"/>
  <c r="AB1567" i="5"/>
  <c r="S1563" i="5"/>
  <c r="T1563" i="5"/>
  <c r="AB1563" i="5"/>
  <c r="S1559" i="5"/>
  <c r="T1559" i="5"/>
  <c r="S1555" i="5"/>
  <c r="T1555" i="5"/>
  <c r="AB1555" i="5"/>
  <c r="S1551" i="5"/>
  <c r="T1551" i="5"/>
  <c r="AB1551" i="5"/>
  <c r="S1547" i="5"/>
  <c r="T1547" i="5"/>
  <c r="AB1547" i="5"/>
  <c r="S1543" i="5"/>
  <c r="T1543" i="5"/>
  <c r="S1539" i="5"/>
  <c r="T1539" i="5"/>
  <c r="S1535" i="5"/>
  <c r="T1535" i="5"/>
  <c r="S1531" i="5"/>
  <c r="T1531" i="5"/>
  <c r="AB1531" i="5"/>
  <c r="S1527" i="5"/>
  <c r="T1527" i="5"/>
  <c r="AB1527" i="5"/>
  <c r="S1523" i="5"/>
  <c r="T1523" i="5"/>
  <c r="AB1523" i="5"/>
  <c r="S1519" i="5"/>
  <c r="T1519" i="5"/>
  <c r="AB1519" i="5"/>
  <c r="S1515" i="5"/>
  <c r="T1515" i="5"/>
  <c r="S1511" i="5"/>
  <c r="T1511" i="5"/>
  <c r="S1507" i="5"/>
  <c r="T1507" i="5"/>
  <c r="AB1507" i="5"/>
  <c r="S1503" i="5"/>
  <c r="T1503" i="5"/>
  <c r="S1499" i="5"/>
  <c r="T1499" i="5"/>
  <c r="AB1499" i="5"/>
  <c r="S1495" i="5"/>
  <c r="T1495" i="5"/>
  <c r="AB1495" i="5"/>
  <c r="S1491" i="5"/>
  <c r="T1491" i="5"/>
  <c r="AB1491" i="5"/>
  <c r="S1487" i="5"/>
  <c r="T1487" i="5"/>
  <c r="AB1487" i="5"/>
  <c r="S1483" i="5"/>
  <c r="T1483" i="5"/>
  <c r="S1479" i="5"/>
  <c r="T1479" i="5"/>
  <c r="S1475" i="5"/>
  <c r="T1475" i="5"/>
  <c r="S1471" i="5"/>
  <c r="T1471" i="5"/>
  <c r="S1467" i="5"/>
  <c r="T1467" i="5"/>
  <c r="AB1467" i="5"/>
  <c r="S1463" i="5"/>
  <c r="T1463" i="5"/>
  <c r="AB1463" i="5"/>
  <c r="S1459" i="5"/>
  <c r="T1459" i="5"/>
  <c r="AB1459" i="5"/>
  <c r="S1455" i="5"/>
  <c r="T1455" i="5"/>
  <c r="AB1455" i="5"/>
  <c r="S1451" i="5"/>
  <c r="T1451" i="5"/>
  <c r="S1447" i="5"/>
  <c r="T1447" i="5"/>
  <c r="S1443" i="5"/>
  <c r="T1443" i="5"/>
  <c r="S1439" i="5"/>
  <c r="T1439" i="5"/>
  <c r="AB1439" i="5"/>
  <c r="S1435" i="5"/>
  <c r="T1435" i="5"/>
  <c r="AB1435" i="5"/>
  <c r="S1431" i="5"/>
  <c r="T1431" i="5"/>
  <c r="AB1431" i="5"/>
  <c r="S1427" i="5"/>
  <c r="T1427" i="5"/>
  <c r="AB1427" i="5"/>
  <c r="S1423" i="5"/>
  <c r="T1423" i="5"/>
  <c r="AB1423" i="5"/>
  <c r="S1419" i="5"/>
  <c r="T1419" i="5"/>
  <c r="AB1419" i="5"/>
  <c r="S1415" i="5"/>
  <c r="T1415" i="5"/>
  <c r="S1411" i="5"/>
  <c r="T1411" i="5"/>
  <c r="S1407" i="5"/>
  <c r="T1407" i="5"/>
  <c r="S1403" i="5"/>
  <c r="T1403" i="5"/>
  <c r="AB1403" i="5"/>
  <c r="S1399" i="5"/>
  <c r="T1399" i="5"/>
  <c r="AB1399" i="5"/>
  <c r="S1395" i="5"/>
  <c r="T1395" i="5"/>
  <c r="AB1395" i="5"/>
  <c r="S1391" i="5"/>
  <c r="T1391" i="5"/>
  <c r="AB1391" i="5"/>
  <c r="S1387" i="5"/>
  <c r="T1387" i="5"/>
  <c r="S1383" i="5"/>
  <c r="T1383" i="5"/>
  <c r="S1379" i="5"/>
  <c r="T1379" i="5"/>
  <c r="AB1379" i="5"/>
  <c r="S1375" i="5"/>
  <c r="T1375" i="5"/>
  <c r="AB1375" i="5"/>
  <c r="S1371" i="5"/>
  <c r="T1371" i="5"/>
  <c r="AB1371" i="5"/>
  <c r="S1367" i="5"/>
  <c r="T1367" i="5"/>
  <c r="AB1367" i="5"/>
  <c r="S1363" i="5"/>
  <c r="T1363" i="5"/>
  <c r="AB1363" i="5"/>
  <c r="S1359" i="5"/>
  <c r="T1359" i="5"/>
  <c r="AB1359" i="5"/>
  <c r="S1355" i="5"/>
  <c r="T1355" i="5"/>
  <c r="S1351" i="5"/>
  <c r="T1351" i="5"/>
  <c r="S1347" i="5"/>
  <c r="T1347" i="5"/>
  <c r="S1343" i="5"/>
  <c r="T1343" i="5"/>
  <c r="S1339" i="5"/>
  <c r="T1339" i="5"/>
  <c r="AB1339" i="5"/>
  <c r="S1335" i="5"/>
  <c r="T1335" i="5"/>
  <c r="AB1335" i="5"/>
  <c r="S1331" i="5"/>
  <c r="T1331" i="5"/>
  <c r="AB1331" i="5"/>
  <c r="S1327" i="5"/>
  <c r="T1327" i="5"/>
  <c r="AB1327" i="5"/>
  <c r="S1323" i="5"/>
  <c r="T1323" i="5"/>
  <c r="S1319" i="5"/>
  <c r="T1319" i="5"/>
  <c r="S1315" i="5"/>
  <c r="T1315" i="5"/>
  <c r="S1311" i="5"/>
  <c r="T1311" i="5"/>
  <c r="AB1311" i="5"/>
  <c r="S1307" i="5"/>
  <c r="T1307" i="5"/>
  <c r="AB1307" i="5"/>
  <c r="S1303" i="5"/>
  <c r="T1303" i="5"/>
  <c r="S1299" i="5"/>
  <c r="T1299" i="5"/>
  <c r="AB1299" i="5"/>
  <c r="S1295" i="5"/>
  <c r="T1295" i="5"/>
  <c r="AB1295" i="5"/>
  <c r="S1291" i="5"/>
  <c r="T1291" i="5"/>
  <c r="AB1291" i="5"/>
  <c r="S1287" i="5"/>
  <c r="T1287" i="5"/>
  <c r="AB1287" i="5"/>
  <c r="S1283" i="5"/>
  <c r="T1283" i="5"/>
  <c r="S1279" i="5"/>
  <c r="T1279" i="5"/>
  <c r="S1275" i="5"/>
  <c r="T1275" i="5"/>
  <c r="AB1275" i="5"/>
  <c r="AB1272" i="5"/>
  <c r="AB1265" i="5"/>
  <c r="AB1257" i="5"/>
  <c r="AB1253" i="5"/>
  <c r="AB1249" i="5"/>
  <c r="AB1245" i="5"/>
  <c r="AB1242" i="5"/>
  <c r="AB1238" i="5"/>
  <c r="AB1227" i="5"/>
  <c r="AB1224" i="5"/>
  <c r="AB1220" i="5"/>
  <c r="AB1216" i="5"/>
  <c r="AB1212" i="5"/>
  <c r="AB1200" i="5"/>
  <c r="AB1197" i="5"/>
  <c r="AB1194" i="5"/>
  <c r="AB1187" i="5"/>
  <c r="I1692" i="5"/>
  <c r="R1084" i="5"/>
  <c r="J1692" i="5"/>
  <c r="A51" i="2"/>
  <c r="B21" i="4"/>
  <c r="A12" i="6" s="1"/>
  <c r="C26" i="3"/>
  <c r="A7" i="2"/>
  <c r="A59" i="2"/>
  <c r="I42" i="6"/>
  <c r="I53" i="6"/>
  <c r="C13" i="3"/>
  <c r="I20" i="6"/>
  <c r="I38" i="6"/>
  <c r="J54" i="6"/>
  <c r="I25" i="6"/>
  <c r="J35" i="6"/>
  <c r="I43" i="6"/>
  <c r="I36" i="6"/>
  <c r="C28" i="3"/>
  <c r="A60" i="2"/>
  <c r="I5" i="6"/>
  <c r="L4" i="5"/>
  <c r="A27" i="2"/>
  <c r="O4" i="5"/>
  <c r="B3" i="3"/>
  <c r="B26" i="4"/>
  <c r="I10" i="6"/>
  <c r="B28" i="4"/>
  <c r="J17" i="6"/>
  <c r="J45" i="6"/>
  <c r="A65" i="2"/>
  <c r="I60" i="6"/>
  <c r="J27" i="6"/>
  <c r="A54" i="2"/>
  <c r="J46" i="6"/>
  <c r="J21" i="6"/>
  <c r="A15" i="2"/>
  <c r="C11" i="3"/>
  <c r="J12" i="6"/>
  <c r="B50" i="1"/>
  <c r="B15" i="4"/>
  <c r="A7" i="6" s="1"/>
  <c r="J51" i="6"/>
  <c r="B7" i="4"/>
  <c r="A44" i="2"/>
  <c r="I4" i="8"/>
  <c r="C10" i="3"/>
  <c r="C2" i="3"/>
  <c r="J64" i="6"/>
  <c r="J48" i="6"/>
  <c r="I55" i="6"/>
  <c r="C27" i="3"/>
  <c r="A56" i="2"/>
  <c r="B4" i="5"/>
  <c r="D5" i="7"/>
  <c r="A28" i="2"/>
  <c r="B31" i="3"/>
  <c r="I8" i="6"/>
  <c r="I6" i="6"/>
  <c r="A53" i="2"/>
  <c r="I13" i="6"/>
  <c r="A1" i="2"/>
  <c r="J38" i="6"/>
  <c r="B37" i="4"/>
  <c r="A24" i="6" s="1"/>
  <c r="S2406" i="5"/>
  <c r="T2406" i="5"/>
  <c r="AB2406" i="5"/>
  <c r="S2402" i="5"/>
  <c r="T2402" i="5"/>
  <c r="AB2402" i="5"/>
  <c r="S2398" i="5"/>
  <c r="T2398" i="5"/>
  <c r="AB2398" i="5"/>
  <c r="S2394" i="5"/>
  <c r="T2394" i="5"/>
  <c r="S2390" i="5"/>
  <c r="T2390" i="5"/>
  <c r="S2386" i="5"/>
  <c r="T2386" i="5"/>
  <c r="AB2386" i="5"/>
  <c r="S2382" i="5"/>
  <c r="T2382" i="5"/>
  <c r="AB2382" i="5"/>
  <c r="S2378" i="5"/>
  <c r="T2378" i="5"/>
  <c r="S2374" i="5"/>
  <c r="T2374" i="5"/>
  <c r="S2370" i="5"/>
  <c r="T2370" i="5"/>
  <c r="AB2370" i="5"/>
  <c r="S2366" i="5"/>
  <c r="T2366" i="5"/>
  <c r="AB2366" i="5"/>
  <c r="S2362" i="5"/>
  <c r="T2362" i="5"/>
  <c r="S2358" i="5"/>
  <c r="T2358" i="5"/>
  <c r="S2354" i="5"/>
  <c r="T2354" i="5"/>
  <c r="AB2354" i="5"/>
  <c r="S2350" i="5"/>
  <c r="T2350" i="5"/>
  <c r="AB2350" i="5"/>
  <c r="S2346" i="5"/>
  <c r="T2346" i="5"/>
  <c r="S2342" i="5"/>
  <c r="T2342" i="5"/>
  <c r="S2338" i="5"/>
  <c r="T2338" i="5"/>
  <c r="AB2338" i="5"/>
  <c r="S2334" i="5"/>
  <c r="T2334" i="5"/>
  <c r="S2330" i="5"/>
  <c r="T2330" i="5"/>
  <c r="S2326" i="5"/>
  <c r="T2326" i="5"/>
  <c r="S2322" i="5"/>
  <c r="T2322" i="5"/>
  <c r="AB2322" i="5"/>
  <c r="S2318" i="5"/>
  <c r="T2318" i="5"/>
  <c r="S2314" i="5"/>
  <c r="T2314" i="5"/>
  <c r="S2310" i="5"/>
  <c r="T2310" i="5"/>
  <c r="S2306" i="5"/>
  <c r="T2306" i="5"/>
  <c r="AB2306" i="5"/>
  <c r="S2302" i="5"/>
  <c r="T2302" i="5"/>
  <c r="S2298" i="5"/>
  <c r="T2298" i="5"/>
  <c r="S2294" i="5"/>
  <c r="T2294" i="5"/>
  <c r="S2290" i="5"/>
  <c r="T2290" i="5"/>
  <c r="S2286" i="5"/>
  <c r="T2286" i="5"/>
  <c r="AB2286" i="5"/>
  <c r="S2282" i="5"/>
  <c r="T2282" i="5"/>
  <c r="S2278" i="5"/>
  <c r="T2278" i="5"/>
  <c r="S2274" i="5"/>
  <c r="T2274" i="5"/>
  <c r="AB2274" i="5"/>
  <c r="S2270" i="5"/>
  <c r="T2270" i="5"/>
  <c r="S2266" i="5"/>
  <c r="T2266" i="5"/>
  <c r="S2262" i="5"/>
  <c r="T2262" i="5"/>
  <c r="S2258" i="5"/>
  <c r="T2258" i="5"/>
  <c r="AB2258" i="5"/>
  <c r="S2254" i="5"/>
  <c r="T2254" i="5"/>
  <c r="AB2254" i="5"/>
  <c r="S2250" i="5"/>
  <c r="T2250" i="5"/>
  <c r="S2246" i="5"/>
  <c r="T2246" i="5"/>
  <c r="S2242" i="5"/>
  <c r="T2242" i="5"/>
  <c r="AB2242" i="5"/>
  <c r="S2238" i="5"/>
  <c r="T2238" i="5"/>
  <c r="S2234" i="5"/>
  <c r="T2234" i="5"/>
  <c r="S2230" i="5"/>
  <c r="T2230" i="5"/>
  <c r="S2226" i="5"/>
  <c r="T2226" i="5"/>
  <c r="AB2226" i="5"/>
  <c r="S2222" i="5"/>
  <c r="T2222" i="5"/>
  <c r="AB2222" i="5"/>
  <c r="S2218" i="5"/>
  <c r="T2218" i="5"/>
  <c r="S2214" i="5"/>
  <c r="T2214" i="5"/>
  <c r="S2210" i="5"/>
  <c r="T2210" i="5"/>
  <c r="S2206" i="5"/>
  <c r="T2206" i="5"/>
  <c r="S2202" i="5"/>
  <c r="T2202" i="5"/>
  <c r="S2198" i="5"/>
  <c r="T2198" i="5"/>
  <c r="S2194" i="5"/>
  <c r="T2194" i="5"/>
  <c r="AB2194" i="5"/>
  <c r="S2190" i="5"/>
  <c r="T2190" i="5"/>
  <c r="AB2190" i="5"/>
  <c r="S2186" i="5"/>
  <c r="T2186" i="5"/>
  <c r="S2182" i="5"/>
  <c r="T2182" i="5"/>
  <c r="S2178" i="5"/>
  <c r="T2178" i="5"/>
  <c r="AB2178" i="5"/>
  <c r="S2174" i="5"/>
  <c r="T2174" i="5"/>
  <c r="S2170" i="5"/>
  <c r="T2170" i="5"/>
  <c r="S2166" i="5"/>
  <c r="T2166" i="5"/>
  <c r="S2162" i="5"/>
  <c r="T2162" i="5"/>
  <c r="S2158" i="5"/>
  <c r="T2158" i="5"/>
  <c r="AB2158" i="5"/>
  <c r="S2154" i="5"/>
  <c r="T2154" i="5"/>
  <c r="S2150" i="5"/>
  <c r="T2150" i="5"/>
  <c r="S2146" i="5"/>
  <c r="T2146" i="5"/>
  <c r="S2142" i="5"/>
  <c r="T2142" i="5"/>
  <c r="S2138" i="5"/>
  <c r="T2138" i="5"/>
  <c r="S2134" i="5"/>
  <c r="T2134" i="5"/>
  <c r="S2130" i="5"/>
  <c r="T2130" i="5"/>
  <c r="AB2130" i="5"/>
  <c r="S2126" i="5"/>
  <c r="T2126" i="5"/>
  <c r="S2122" i="5"/>
  <c r="T2122" i="5"/>
  <c r="S2118" i="5"/>
  <c r="T2118" i="5"/>
  <c r="S2114" i="5"/>
  <c r="T2114" i="5"/>
  <c r="AB2114" i="5"/>
  <c r="S2110" i="5"/>
  <c r="T2110" i="5"/>
  <c r="S2106" i="5"/>
  <c r="T2106" i="5"/>
  <c r="S2102" i="5"/>
  <c r="T2102" i="5"/>
  <c r="S2098" i="5"/>
  <c r="T2098" i="5"/>
  <c r="AB2098" i="5"/>
  <c r="S2094" i="5"/>
  <c r="T2094" i="5"/>
  <c r="AB2094" i="5"/>
  <c r="S2090" i="5"/>
  <c r="T2090" i="5"/>
  <c r="S2086" i="5"/>
  <c r="T2086" i="5"/>
  <c r="S2082" i="5"/>
  <c r="T2082" i="5"/>
  <c r="S2078" i="5"/>
  <c r="T2078" i="5"/>
  <c r="S2074" i="5"/>
  <c r="T2074" i="5"/>
  <c r="AB2074" i="5"/>
  <c r="S2070" i="5"/>
  <c r="T2070" i="5"/>
  <c r="S2066" i="5"/>
  <c r="T2066" i="5"/>
  <c r="S2062" i="5"/>
  <c r="T2062" i="5"/>
  <c r="S2058" i="5"/>
  <c r="T2058" i="5"/>
  <c r="AB2058" i="5"/>
  <c r="S2054" i="5"/>
  <c r="T2054" i="5"/>
  <c r="S2050" i="5"/>
  <c r="T2050" i="5"/>
  <c r="AB2050" i="5"/>
  <c r="S2046" i="5"/>
  <c r="T2046" i="5"/>
  <c r="S2042" i="5"/>
  <c r="T2042" i="5"/>
  <c r="S2038" i="5"/>
  <c r="T2038" i="5"/>
  <c r="S2034" i="5"/>
  <c r="T2034" i="5"/>
  <c r="S2030" i="5"/>
  <c r="T2030" i="5"/>
  <c r="AB2030" i="5"/>
  <c r="S2026" i="5"/>
  <c r="T2026" i="5"/>
  <c r="AB2026" i="5"/>
  <c r="S2022" i="5"/>
  <c r="T2022" i="5"/>
  <c r="S2018" i="5"/>
  <c r="T2018" i="5"/>
  <c r="S2014" i="5"/>
  <c r="T2014" i="5"/>
  <c r="S2010" i="5"/>
  <c r="T2010" i="5"/>
  <c r="AB2010" i="5"/>
  <c r="S2006" i="5"/>
  <c r="T2006" i="5"/>
  <c r="S2002" i="5"/>
  <c r="T2002" i="5"/>
  <c r="S1998" i="5"/>
  <c r="T1998" i="5"/>
  <c r="AB1998" i="5"/>
  <c r="S1994" i="5"/>
  <c r="T1994" i="5"/>
  <c r="AB1994" i="5"/>
  <c r="S1990" i="5"/>
  <c r="T1990" i="5"/>
  <c r="S1986" i="5"/>
  <c r="T1986" i="5"/>
  <c r="AB1986" i="5"/>
  <c r="S1982" i="5"/>
  <c r="T1982" i="5"/>
  <c r="AB1982" i="5"/>
  <c r="S1978" i="5"/>
  <c r="T1978" i="5"/>
  <c r="AB1978" i="5"/>
  <c r="S1974" i="5"/>
  <c r="T1974" i="5"/>
  <c r="S1970" i="5"/>
  <c r="T1970" i="5"/>
  <c r="AB1970" i="5"/>
  <c r="S1966" i="5"/>
  <c r="T1966" i="5"/>
  <c r="AB1966" i="5"/>
  <c r="S1962" i="5"/>
  <c r="T1962" i="5"/>
  <c r="AB1962" i="5"/>
  <c r="S1958" i="5"/>
  <c r="T1958" i="5"/>
  <c r="S1954" i="5"/>
  <c r="T1954" i="5"/>
  <c r="S1950" i="5"/>
  <c r="T1950" i="5"/>
  <c r="S1946" i="5"/>
  <c r="T1946" i="5"/>
  <c r="AB1946" i="5"/>
  <c r="S1942" i="5"/>
  <c r="T1942" i="5"/>
  <c r="S1938" i="5"/>
  <c r="T1938" i="5"/>
  <c r="S1934" i="5"/>
  <c r="T1934" i="5"/>
  <c r="S1930" i="5"/>
  <c r="T1930" i="5"/>
  <c r="AB1930" i="5"/>
  <c r="S1926" i="5"/>
  <c r="T1926" i="5"/>
  <c r="S1922" i="5"/>
  <c r="T1922" i="5"/>
  <c r="AB1922" i="5"/>
  <c r="S1918" i="5"/>
  <c r="T1918" i="5"/>
  <c r="AB1918" i="5"/>
  <c r="S1914" i="5"/>
  <c r="T1914" i="5"/>
  <c r="S1910" i="5"/>
  <c r="T1910" i="5"/>
  <c r="AB1910" i="5"/>
  <c r="S1906" i="5"/>
  <c r="T1906" i="5"/>
  <c r="S1902" i="5"/>
  <c r="T1902" i="5"/>
  <c r="S1898" i="5"/>
  <c r="T1898" i="5"/>
  <c r="AB1898" i="5"/>
  <c r="S1894" i="5"/>
  <c r="T1894" i="5"/>
  <c r="S1890" i="5"/>
  <c r="T1890" i="5"/>
  <c r="S1886" i="5"/>
  <c r="T1886" i="5"/>
  <c r="AB1886" i="5"/>
  <c r="S1882" i="5"/>
  <c r="T1882" i="5"/>
  <c r="S1878" i="5"/>
  <c r="T1878" i="5"/>
  <c r="AB1878" i="5"/>
  <c r="S1874" i="5"/>
  <c r="T1874" i="5"/>
  <c r="AB1874" i="5"/>
  <c r="S1870" i="5"/>
  <c r="T1870" i="5"/>
  <c r="S1866" i="5"/>
  <c r="T1866" i="5"/>
  <c r="AB1866" i="5"/>
  <c r="S1862" i="5"/>
  <c r="T1862" i="5"/>
  <c r="S1858" i="5"/>
  <c r="T1858" i="5"/>
  <c r="AB1858" i="5"/>
  <c r="S1854" i="5"/>
  <c r="T1854" i="5"/>
  <c r="AB1854" i="5"/>
  <c r="S1850" i="5"/>
  <c r="T1850" i="5"/>
  <c r="S1846" i="5"/>
  <c r="T1846" i="5"/>
  <c r="AB1846" i="5"/>
  <c r="S1842" i="5"/>
  <c r="T1842" i="5"/>
  <c r="S1838" i="5"/>
  <c r="T1838" i="5"/>
  <c r="S1834" i="5"/>
  <c r="T1834" i="5"/>
  <c r="AB1834" i="5"/>
  <c r="S1830" i="5"/>
  <c r="T1830" i="5"/>
  <c r="S1826" i="5"/>
  <c r="T1826" i="5"/>
  <c r="AB1826" i="5"/>
  <c r="S1822" i="5"/>
  <c r="T1822" i="5"/>
  <c r="AB1822" i="5"/>
  <c r="S1818" i="5"/>
  <c r="T1818" i="5"/>
  <c r="S1814" i="5"/>
  <c r="T1814" i="5"/>
  <c r="AB1814" i="5"/>
  <c r="S1810" i="5"/>
  <c r="T1810" i="5"/>
  <c r="AB1810" i="5"/>
  <c r="S1806" i="5"/>
  <c r="T1806" i="5"/>
  <c r="S1802" i="5"/>
  <c r="T1802" i="5"/>
  <c r="AB1802" i="5"/>
  <c r="S1798" i="5"/>
  <c r="T1798" i="5"/>
  <c r="S1794" i="5"/>
  <c r="T1794" i="5"/>
  <c r="AB1794" i="5"/>
  <c r="S1790" i="5"/>
  <c r="T1790" i="5"/>
  <c r="S1786" i="5"/>
  <c r="T1786" i="5"/>
  <c r="AB1786" i="5"/>
  <c r="S1782" i="5"/>
  <c r="T1782" i="5"/>
  <c r="AB1782" i="5"/>
  <c r="S1778" i="5"/>
  <c r="T1778" i="5"/>
  <c r="S1774" i="5"/>
  <c r="T1774" i="5"/>
  <c r="S1770" i="5"/>
  <c r="T1770" i="5"/>
  <c r="AB1770" i="5"/>
  <c r="S1766" i="5"/>
  <c r="T1766" i="5"/>
  <c r="S1762" i="5"/>
  <c r="T1762" i="5"/>
  <c r="S1758" i="5"/>
  <c r="T1758" i="5"/>
  <c r="AB1758" i="5"/>
  <c r="S1754" i="5"/>
  <c r="T1754" i="5"/>
  <c r="S1750" i="5"/>
  <c r="T1750" i="5"/>
  <c r="S1746" i="5"/>
  <c r="T1746" i="5"/>
  <c r="AB1746" i="5"/>
  <c r="S1742" i="5"/>
  <c r="T1742" i="5"/>
  <c r="S1738" i="5"/>
  <c r="T1738" i="5"/>
  <c r="AB1738" i="5"/>
  <c r="S1734" i="5"/>
  <c r="T1734" i="5"/>
  <c r="S1730" i="5"/>
  <c r="T1730" i="5"/>
  <c r="AB1730" i="5"/>
  <c r="S1726" i="5"/>
  <c r="T1726" i="5"/>
  <c r="AB1726" i="5"/>
  <c r="S1722" i="5"/>
  <c r="T1722" i="5"/>
  <c r="AB1722" i="5"/>
  <c r="S1718" i="5"/>
  <c r="T1718" i="5"/>
  <c r="AB1718" i="5"/>
  <c r="S1714" i="5"/>
  <c r="T1714" i="5"/>
  <c r="AB1714" i="5"/>
  <c r="S1710" i="5"/>
  <c r="T1710" i="5"/>
  <c r="S1706" i="5"/>
  <c r="T1706" i="5"/>
  <c r="AB1706" i="5"/>
  <c r="S1702" i="5"/>
  <c r="T1702" i="5"/>
  <c r="S1698" i="5"/>
  <c r="T1698" i="5"/>
  <c r="AB1698" i="5"/>
  <c r="S1694" i="5"/>
  <c r="T1694" i="5"/>
  <c r="AB1694" i="5"/>
  <c r="S1690" i="5"/>
  <c r="T1690" i="5"/>
  <c r="AB1690" i="5"/>
  <c r="S1686" i="5"/>
  <c r="T1686" i="5"/>
  <c r="S1682" i="5"/>
  <c r="T1682" i="5"/>
  <c r="AB1682" i="5"/>
  <c r="S1678" i="5"/>
  <c r="T1678" i="5"/>
  <c r="S1674" i="5"/>
  <c r="T1674" i="5"/>
  <c r="AB1674" i="5"/>
  <c r="S1670" i="5"/>
  <c r="T1670" i="5"/>
  <c r="S1666" i="5"/>
  <c r="T1666" i="5"/>
  <c r="AB1666" i="5"/>
  <c r="S1662" i="5"/>
  <c r="T1662" i="5"/>
  <c r="S1658" i="5"/>
  <c r="T1658" i="5"/>
  <c r="AB1658" i="5"/>
  <c r="S1654" i="5"/>
  <c r="T1654" i="5"/>
  <c r="AB1654" i="5"/>
  <c r="S1650" i="5"/>
  <c r="T1650" i="5"/>
  <c r="AB1650" i="5"/>
  <c r="S1646" i="5"/>
  <c r="T1646" i="5"/>
  <c r="S1642" i="5"/>
  <c r="T1642" i="5"/>
  <c r="AB1642" i="5"/>
  <c r="S1638" i="5"/>
  <c r="T1638" i="5"/>
  <c r="S1634" i="5"/>
  <c r="T1634" i="5"/>
  <c r="AB1634" i="5"/>
  <c r="S1630" i="5"/>
  <c r="T1630" i="5"/>
  <c r="AB1630" i="5"/>
  <c r="S1626" i="5"/>
  <c r="T1626" i="5"/>
  <c r="AB1626" i="5"/>
  <c r="S1622" i="5"/>
  <c r="T1622" i="5"/>
  <c r="S1618" i="5"/>
  <c r="T1618" i="5"/>
  <c r="AB1618" i="5"/>
  <c r="S1614" i="5"/>
  <c r="T1614" i="5"/>
  <c r="S1610" i="5"/>
  <c r="T1610" i="5"/>
  <c r="AB1610" i="5"/>
  <c r="S1606" i="5"/>
  <c r="T1606" i="5"/>
  <c r="S1602" i="5"/>
  <c r="T1602" i="5"/>
  <c r="AB1602" i="5"/>
  <c r="S1598" i="5"/>
  <c r="T1598" i="5"/>
  <c r="AB1598" i="5"/>
  <c r="S1594" i="5"/>
  <c r="T1594" i="5"/>
  <c r="AB1594" i="5"/>
  <c r="S1590" i="5"/>
  <c r="T1590" i="5"/>
  <c r="AB1590" i="5"/>
  <c r="S1586" i="5"/>
  <c r="T1586" i="5"/>
  <c r="AB1586" i="5"/>
  <c r="S1582" i="5"/>
  <c r="T1582" i="5"/>
  <c r="S1578" i="5"/>
  <c r="T1578" i="5"/>
  <c r="AB1578" i="5"/>
  <c r="S1574" i="5"/>
  <c r="T1574" i="5"/>
  <c r="S1570" i="5"/>
  <c r="T1570" i="5"/>
  <c r="AB1570" i="5"/>
  <c r="S1566" i="5"/>
  <c r="T1566" i="5"/>
  <c r="AB1566" i="5"/>
  <c r="S1562" i="5"/>
  <c r="T1562" i="5"/>
  <c r="AB1562" i="5"/>
  <c r="S1558" i="5"/>
  <c r="T1558" i="5"/>
  <c r="AB1558" i="5"/>
  <c r="S1554" i="5"/>
  <c r="T1554" i="5"/>
  <c r="AB1554" i="5"/>
  <c r="S1550" i="5"/>
  <c r="T1550" i="5"/>
  <c r="S1546" i="5"/>
  <c r="T1546" i="5"/>
  <c r="AB1546" i="5"/>
  <c r="S1542" i="5"/>
  <c r="T1542" i="5"/>
  <c r="S1538" i="5"/>
  <c r="T1538" i="5"/>
  <c r="AB1538" i="5"/>
  <c r="S1534" i="5"/>
  <c r="T1534" i="5"/>
  <c r="S1530" i="5"/>
  <c r="T1530" i="5"/>
  <c r="AB1530" i="5"/>
  <c r="S1526" i="5"/>
  <c r="T1526" i="5"/>
  <c r="S1522" i="5"/>
  <c r="T1522" i="5"/>
  <c r="AB1522" i="5"/>
  <c r="S1518" i="5"/>
  <c r="T1518" i="5"/>
  <c r="S1514" i="5"/>
  <c r="T1514" i="5"/>
  <c r="S1510" i="5"/>
  <c r="T1510" i="5"/>
  <c r="S1506" i="5"/>
  <c r="T1506" i="5"/>
  <c r="S1502" i="5"/>
  <c r="T1502" i="5"/>
  <c r="S1498" i="5"/>
  <c r="T1498" i="5"/>
  <c r="S1494" i="5"/>
  <c r="T1494" i="5"/>
  <c r="S1490" i="5"/>
  <c r="T1490" i="5"/>
  <c r="S1486" i="5"/>
  <c r="T1486" i="5"/>
  <c r="S1482" i="5"/>
  <c r="T1482" i="5"/>
  <c r="S1478" i="5"/>
  <c r="T1478" i="5"/>
  <c r="S1474" i="5"/>
  <c r="T1474" i="5"/>
  <c r="S1470" i="5"/>
  <c r="T1470" i="5"/>
  <c r="S1466" i="5"/>
  <c r="T1466" i="5"/>
  <c r="S1462" i="5"/>
  <c r="T1462" i="5"/>
  <c r="S1458" i="5"/>
  <c r="T1458" i="5"/>
  <c r="S1454" i="5"/>
  <c r="T1454" i="5"/>
  <c r="S1450" i="5"/>
  <c r="T1450" i="5"/>
  <c r="S1446" i="5"/>
  <c r="T1446" i="5"/>
  <c r="S1442" i="5"/>
  <c r="T1442" i="5"/>
  <c r="S1438" i="5"/>
  <c r="T1438" i="5"/>
  <c r="S1434" i="5"/>
  <c r="T1434" i="5"/>
  <c r="S1430" i="5"/>
  <c r="T1430" i="5"/>
  <c r="S1426" i="5"/>
  <c r="T1426" i="5"/>
  <c r="S1422" i="5"/>
  <c r="T1422" i="5"/>
  <c r="S1418" i="5"/>
  <c r="T1418" i="5"/>
  <c r="S1414" i="5"/>
  <c r="T1414" i="5"/>
  <c r="S1410" i="5"/>
  <c r="T1410" i="5"/>
  <c r="S1406" i="5"/>
  <c r="T1406" i="5"/>
  <c r="S1402" i="5"/>
  <c r="T1402" i="5"/>
  <c r="S1398" i="5"/>
  <c r="T1398" i="5"/>
  <c r="S1394" i="5"/>
  <c r="T1394" i="5"/>
  <c r="S1390" i="5"/>
  <c r="T1390" i="5"/>
  <c r="S1386" i="5"/>
  <c r="T1386" i="5"/>
  <c r="S1382" i="5"/>
  <c r="T1382" i="5"/>
  <c r="S1378" i="5"/>
  <c r="T1378" i="5"/>
  <c r="S1374" i="5"/>
  <c r="T1374" i="5"/>
  <c r="S1370" i="5"/>
  <c r="T1370" i="5"/>
  <c r="S1366" i="5"/>
  <c r="T1366" i="5"/>
  <c r="S1362" i="5"/>
  <c r="T1362" i="5"/>
  <c r="S1358" i="5"/>
  <c r="T1358" i="5"/>
  <c r="S1354" i="5"/>
  <c r="T1354" i="5"/>
  <c r="S1350" i="5"/>
  <c r="T1350" i="5"/>
  <c r="S1346" i="5"/>
  <c r="T1346" i="5"/>
  <c r="S1342" i="5"/>
  <c r="T1342" i="5"/>
  <c r="S1338" i="5"/>
  <c r="T1338" i="5"/>
  <c r="S1334" i="5"/>
  <c r="T1334" i="5"/>
  <c r="S1330" i="5"/>
  <c r="T1330" i="5"/>
  <c r="S1326" i="5"/>
  <c r="T1326" i="5"/>
  <c r="S1322" i="5"/>
  <c r="T1322" i="5"/>
  <c r="S1318" i="5"/>
  <c r="T1318" i="5"/>
  <c r="S1314" i="5"/>
  <c r="T1314" i="5"/>
  <c r="S1310" i="5"/>
  <c r="T1310" i="5"/>
  <c r="S1306" i="5"/>
  <c r="T1306" i="5"/>
  <c r="S1302" i="5"/>
  <c r="T1302" i="5"/>
  <c r="S1298" i="5"/>
  <c r="T1298" i="5"/>
  <c r="S1294" i="5"/>
  <c r="T1294" i="5"/>
  <c r="S1290" i="5"/>
  <c r="T1290" i="5"/>
  <c r="S1286" i="5"/>
  <c r="T1286" i="5"/>
  <c r="S1282" i="5"/>
  <c r="T1282" i="5"/>
  <c r="S1278" i="5"/>
  <c r="T1278" i="5"/>
  <c r="AB1248" i="5"/>
  <c r="AB1241" i="5"/>
  <c r="AB1233" i="5"/>
  <c r="AB1219" i="5"/>
  <c r="AB1189" i="5"/>
  <c r="AB1183" i="5"/>
  <c r="AB1175" i="5"/>
  <c r="AB1159" i="5"/>
  <c r="AB1151" i="5"/>
  <c r="AB1127" i="5"/>
  <c r="AB1123" i="5"/>
  <c r="AB1120" i="5"/>
  <c r="AB1112" i="5"/>
  <c r="AB1096" i="5"/>
  <c r="AB1069" i="5"/>
  <c r="AB1041" i="5"/>
  <c r="AB1033" i="5"/>
  <c r="AB1004" i="5"/>
  <c r="AB996" i="5"/>
  <c r="AB966" i="5"/>
  <c r="AB962" i="5"/>
  <c r="AB958" i="5"/>
  <c r="AB954" i="5"/>
  <c r="AB947" i="5"/>
  <c r="AB943" i="5"/>
  <c r="AB937" i="5"/>
  <c r="AB933" i="5"/>
  <c r="AB924" i="5"/>
  <c r="AB911" i="5"/>
  <c r="AB908" i="5"/>
  <c r="AB904" i="5"/>
  <c r="AB901" i="5"/>
  <c r="AB897" i="5"/>
  <c r="AB893" i="5"/>
  <c r="AB886" i="5"/>
  <c r="AB882" i="5"/>
  <c r="AB878" i="5"/>
  <c r="AB875" i="5"/>
  <c r="AB871" i="5"/>
  <c r="AB867" i="5"/>
  <c r="AB855" i="5"/>
  <c r="AB851" i="5"/>
  <c r="AB847" i="5"/>
  <c r="AB843" i="5"/>
  <c r="AB839" i="5"/>
  <c r="AB835" i="5"/>
  <c r="AB828" i="5"/>
  <c r="AB825" i="5"/>
  <c r="AB821" i="5"/>
  <c r="AB1514" i="5"/>
  <c r="AB1506" i="5"/>
  <c r="AB1466" i="5"/>
  <c r="AB1244" i="5"/>
  <c r="AB1139" i="5"/>
  <c r="AB1131" i="5"/>
  <c r="AB1116" i="5"/>
  <c r="AB1015" i="5"/>
  <c r="AB984" i="5"/>
  <c r="AB977" i="5"/>
  <c r="AB859" i="5"/>
  <c r="G2161" i="5"/>
  <c r="G2117" i="5"/>
  <c r="G2029" i="5"/>
  <c r="AB1470" i="5"/>
  <c r="AB1434" i="5"/>
  <c r="AB1430" i="5"/>
  <c r="AB1418" i="5"/>
  <c r="AB1402" i="5"/>
  <c r="AB1370" i="5"/>
  <c r="AB1366" i="5"/>
  <c r="AB1237" i="5"/>
  <c r="AB1229" i="5"/>
  <c r="AB1223" i="5"/>
  <c r="AB1163" i="5"/>
  <c r="AB1150" i="5"/>
  <c r="AB1142" i="5"/>
  <c r="AB1095" i="5"/>
  <c r="AB1072" i="5"/>
  <c r="AB1058" i="5"/>
  <c r="AB1052" i="5"/>
  <c r="AB1029" i="5"/>
  <c r="AB1008" i="5"/>
  <c r="AB995" i="5"/>
  <c r="AB965" i="5"/>
  <c r="AB957" i="5"/>
  <c r="AB950" i="5"/>
  <c r="AB942" i="5"/>
  <c r="AB936" i="5"/>
  <c r="AB930" i="5"/>
  <c r="AB923" i="5"/>
  <c r="AB907" i="5"/>
  <c r="AB900" i="5"/>
  <c r="AB892" i="5"/>
  <c r="AB885" i="5"/>
  <c r="AB877" i="5"/>
  <c r="AB870" i="5"/>
  <c r="AB863" i="5"/>
  <c r="AB858" i="5"/>
  <c r="AB850" i="5"/>
  <c r="AB842" i="5"/>
  <c r="AB834" i="5"/>
  <c r="AB827" i="5"/>
  <c r="AB820" i="5"/>
  <c r="G15" i="6"/>
  <c r="H15" i="6" s="1"/>
  <c r="AB968" i="5"/>
  <c r="AB964" i="5"/>
  <c r="AB960" i="5"/>
  <c r="AB956" i="5"/>
  <c r="AB952" i="5"/>
  <c r="AB949" i="5"/>
  <c r="AB945" i="5"/>
  <c r="AB941" i="5"/>
  <c r="AB939" i="5"/>
  <c r="AB935" i="5"/>
  <c r="AB932" i="5"/>
  <c r="AB929" i="5"/>
  <c r="AB926" i="5"/>
  <c r="AB922" i="5"/>
  <c r="AB915" i="5"/>
  <c r="AB913" i="5"/>
  <c r="AB906" i="5"/>
  <c r="AB903" i="5"/>
  <c r="AB899" i="5"/>
  <c r="AB895" i="5"/>
  <c r="AB891" i="5"/>
  <c r="AB888" i="5"/>
  <c r="AB884" i="5"/>
  <c r="AB880" i="5"/>
  <c r="AB876" i="5"/>
  <c r="AB873" i="5"/>
  <c r="AB869" i="5"/>
  <c r="AB865" i="5"/>
  <c r="AB861" i="5"/>
  <c r="AB857" i="5"/>
  <c r="AB853" i="5"/>
  <c r="AB849" i="5"/>
  <c r="AB845" i="5"/>
  <c r="AB841" i="5"/>
  <c r="AB837" i="5"/>
  <c r="AB833" i="5"/>
  <c r="AB830" i="5"/>
  <c r="AB823" i="5"/>
  <c r="AB819" i="5"/>
  <c r="AB1498" i="5"/>
  <c r="AB1474" i="5"/>
  <c r="AB1458" i="5"/>
  <c r="AB1450" i="5"/>
  <c r="AB1442" i="5"/>
  <c r="AB1438" i="5"/>
  <c r="AB1406" i="5"/>
  <c r="AB1386" i="5"/>
  <c r="AB1378" i="5"/>
  <c r="AB1374" i="5"/>
  <c r="AB1267" i="5"/>
  <c r="AB1262" i="5"/>
  <c r="AB1193" i="5"/>
  <c r="AB1147" i="5"/>
  <c r="AB1134" i="5"/>
  <c r="AB1121" i="5"/>
  <c r="AB1108" i="5"/>
  <c r="AB1094" i="5"/>
  <c r="AB1071" i="5"/>
  <c r="AB1061" i="5"/>
  <c r="AB1050" i="5"/>
  <c r="AB1044" i="5"/>
  <c r="AB1027" i="5"/>
  <c r="AB1023" i="5"/>
  <c r="AB1006" i="5"/>
  <c r="AB1000" i="5"/>
  <c r="AB994" i="5"/>
  <c r="AB986" i="5"/>
  <c r="AB980" i="5"/>
  <c r="AB917" i="5"/>
  <c r="AB862" i="5"/>
  <c r="AB1502" i="5"/>
  <c r="AB1490" i="5"/>
  <c r="AB1482" i="5"/>
  <c r="AB1426" i="5"/>
  <c r="AB1410" i="5"/>
  <c r="AB1394" i="5"/>
  <c r="AB1362" i="5"/>
  <c r="AB1354" i="5"/>
  <c r="AB1252" i="5"/>
  <c r="AB1215" i="5"/>
  <c r="AB1207" i="5"/>
  <c r="AB1179" i="5"/>
  <c r="AB1171" i="5"/>
  <c r="AB1160" i="5"/>
  <c r="AB1155" i="5"/>
  <c r="AB1140" i="5"/>
  <c r="AB1132" i="5"/>
  <c r="AB1126" i="5"/>
  <c r="AB1117" i="5"/>
  <c r="AB1111" i="5"/>
  <c r="AB1105" i="5"/>
  <c r="AB1098" i="5"/>
  <c r="AB1092" i="5"/>
  <c r="AB1083" i="5"/>
  <c r="AB1078" i="5"/>
  <c r="AB1074" i="5"/>
  <c r="AB1070" i="5"/>
  <c r="AB1065" i="5"/>
  <c r="AB1060" i="5"/>
  <c r="AB1055" i="5"/>
  <c r="AB1049" i="5"/>
  <c r="AB1035" i="5"/>
  <c r="AB1018" i="5"/>
  <c r="AB1010" i="5"/>
  <c r="AB1003" i="5"/>
  <c r="AB998" i="5"/>
  <c r="AB992" i="5"/>
  <c r="AB985" i="5"/>
  <c r="AB979" i="5"/>
  <c r="AB969" i="5"/>
  <c r="AB961" i="5"/>
  <c r="AB953" i="5"/>
  <c r="AB946" i="5"/>
  <c r="AB927" i="5"/>
  <c r="AB920" i="5"/>
  <c r="AB916" i="5"/>
  <c r="AB910" i="5"/>
  <c r="AB896" i="5"/>
  <c r="AB889" i="5"/>
  <c r="AB881" i="5"/>
  <c r="AB874" i="5"/>
  <c r="AB866" i="5"/>
  <c r="AB860" i="5"/>
  <c r="AB854" i="5"/>
  <c r="AB846" i="5"/>
  <c r="AB838" i="5"/>
  <c r="AB824" i="5"/>
  <c r="G2285" i="5"/>
  <c r="G2087" i="5"/>
  <c r="G1965" i="5"/>
  <c r="G1935" i="5"/>
  <c r="G1763" i="5"/>
  <c r="G1619" i="5"/>
  <c r="G1533" i="5"/>
  <c r="G1399" i="5"/>
  <c r="G1368" i="5"/>
  <c r="G1336" i="5"/>
  <c r="S1261" i="5"/>
  <c r="S1257" i="5"/>
  <c r="S1256" i="5"/>
  <c r="T1261" i="5"/>
  <c r="T1257" i="5"/>
  <c r="T1256" i="5"/>
  <c r="S1270" i="5"/>
  <c r="S1259" i="5"/>
  <c r="T1263" i="5"/>
  <c r="T1270" i="5"/>
  <c r="T1267" i="5"/>
  <c r="S1266" i="5"/>
  <c r="S1258" i="5"/>
  <c r="S1274" i="5"/>
  <c r="T1274" i="5"/>
  <c r="T1258" i="5"/>
  <c r="T1271" i="5"/>
  <c r="S1263" i="5"/>
  <c r="S1271" i="5"/>
  <c r="S1267" i="5"/>
  <c r="T1266" i="5"/>
  <c r="T1259" i="5"/>
  <c r="T1247" i="5"/>
  <c r="T1222" i="5"/>
  <c r="S1186" i="5"/>
  <c r="T1174" i="5"/>
  <c r="T1231" i="5"/>
  <c r="T1191" i="5"/>
  <c r="S1157" i="5"/>
  <c r="S1145" i="5"/>
  <c r="S1133" i="5"/>
  <c r="S1253" i="5"/>
  <c r="T1248" i="5"/>
  <c r="T1237" i="5"/>
  <c r="S1223" i="5"/>
  <c r="T1211" i="5"/>
  <c r="S1171" i="5"/>
  <c r="S1143" i="5"/>
  <c r="S1127" i="5"/>
  <c r="S1104" i="5"/>
  <c r="T1092" i="5"/>
  <c r="S1065" i="5"/>
  <c r="T1041" i="5"/>
  <c r="S1130" i="5"/>
  <c r="S1099" i="5"/>
  <c r="S1028" i="5"/>
  <c r="S999" i="5"/>
  <c r="S1121" i="5"/>
  <c r="S1106" i="5"/>
  <c r="S1021" i="5"/>
  <c r="S1006" i="5"/>
  <c r="S990" i="5"/>
  <c r="T1184" i="5"/>
  <c r="T1136" i="5"/>
  <c r="T1105" i="5"/>
  <c r="T989" i="5"/>
  <c r="S1116" i="5"/>
  <c r="T1104" i="5"/>
  <c r="S1088" i="5"/>
  <c r="S1075" i="5"/>
  <c r="T1065" i="5"/>
  <c r="S1052" i="5"/>
  <c r="T1146" i="5"/>
  <c r="T1130" i="5"/>
  <c r="T1057" i="5"/>
  <c r="T1043" i="5"/>
  <c r="T1028" i="5"/>
  <c r="T1014" i="5"/>
  <c r="T999" i="5"/>
  <c r="T1121" i="5"/>
  <c r="T1106" i="5"/>
  <c r="T1050" i="5"/>
  <c r="T1006" i="5"/>
  <c r="T990" i="5"/>
  <c r="S1164" i="5"/>
  <c r="S1085" i="5"/>
  <c r="S1073" i="5"/>
  <c r="S1045" i="5"/>
  <c r="S1030" i="5"/>
  <c r="S1001" i="5"/>
  <c r="S1100" i="5"/>
  <c r="S1206" i="5"/>
  <c r="T1186" i="5"/>
  <c r="S1170" i="5"/>
  <c r="S1250" i="5"/>
  <c r="T1221" i="5"/>
  <c r="S1198" i="5"/>
  <c r="T1157" i="5"/>
  <c r="T1253" i="5"/>
  <c r="S1242" i="5"/>
  <c r="S1220" i="5"/>
  <c r="S1197" i="5"/>
  <c r="S1233" i="5"/>
  <c r="T1223" i="5"/>
  <c r="S1193" i="5"/>
  <c r="T1171" i="5"/>
  <c r="S1155" i="5"/>
  <c r="T1143" i="5"/>
  <c r="T1127" i="5"/>
  <c r="S1255" i="5"/>
  <c r="S1243" i="5"/>
  <c r="T1206" i="5"/>
  <c r="T1250" i="5"/>
  <c r="S1228" i="5"/>
  <c r="T1198" i="5"/>
  <c r="S1208" i="5"/>
  <c r="T1197" i="5"/>
  <c r="S1244" i="5"/>
  <c r="T1233" i="5"/>
  <c r="S1219" i="5"/>
  <c r="T1193" i="5"/>
  <c r="S1167" i="5"/>
  <c r="S1139" i="5"/>
  <c r="T1116" i="5"/>
  <c r="T1255" i="5"/>
  <c r="T1243" i="5"/>
  <c r="S1246" i="5"/>
  <c r="T1228" i="5"/>
  <c r="S1205" i="5"/>
  <c r="S1153" i="5"/>
  <c r="S1249" i="5"/>
  <c r="S1227" i="5"/>
  <c r="T1208" i="5"/>
  <c r="T1244" i="5"/>
  <c r="T1219" i="5"/>
  <c r="S1203" i="5"/>
  <c r="S1189" i="5"/>
  <c r="T1167" i="5"/>
  <c r="T1139" i="5"/>
  <c r="S1214" i="5"/>
  <c r="T1192" i="5"/>
  <c r="T1246" i="5"/>
  <c r="T1217" i="5"/>
  <c r="T1205" i="5"/>
  <c r="T1249" i="5"/>
  <c r="S1238" i="5"/>
  <c r="S1229" i="5"/>
  <c r="T1203" i="5"/>
  <c r="T1189" i="5"/>
  <c r="S1163" i="5"/>
  <c r="T1112" i="5"/>
  <c r="S1226" i="5"/>
  <c r="T1214" i="5"/>
  <c r="S1178" i="5"/>
  <c r="S1161" i="5"/>
  <c r="T1238" i="5"/>
  <c r="T1229" i="5"/>
  <c r="S1215" i="5"/>
  <c r="S1175" i="5"/>
  <c r="T1163" i="5"/>
  <c r="T1135" i="5"/>
  <c r="T1096" i="5"/>
  <c r="S1082" i="5"/>
  <c r="S1069" i="5"/>
  <c r="T1058" i="5"/>
  <c r="S1044" i="5"/>
  <c r="S1019" i="5"/>
  <c r="T1008" i="5"/>
  <c r="T1178" i="5"/>
  <c r="S1162" i="5"/>
  <c r="T1225" i="5"/>
  <c r="S1201" i="5"/>
  <c r="T1173" i="5"/>
  <c r="T1161" i="5"/>
  <c r="S1224" i="5"/>
  <c r="S1200" i="5"/>
  <c r="T1215" i="5"/>
  <c r="T1175" i="5"/>
  <c r="S1159" i="5"/>
  <c r="S1120" i="5"/>
  <c r="S1108" i="5"/>
  <c r="T1082" i="5"/>
  <c r="T1069" i="5"/>
  <c r="T1137" i="5"/>
  <c r="S1037" i="5"/>
  <c r="S1122" i="5"/>
  <c r="S1036" i="5"/>
  <c r="S1094" i="5"/>
  <c r="S1060" i="5"/>
  <c r="S1025" i="5"/>
  <c r="T1085" i="5"/>
  <c r="T1070" i="5"/>
  <c r="S1053" i="5"/>
  <c r="S1012" i="5"/>
  <c r="S993" i="5"/>
  <c r="T1144" i="5"/>
  <c r="T1124" i="5"/>
  <c r="S997" i="5"/>
  <c r="T1107" i="5"/>
  <c r="T1046" i="5"/>
  <c r="S1222" i="5"/>
  <c r="S1231" i="5"/>
  <c r="S1096" i="5"/>
  <c r="T1037" i="5"/>
  <c r="T1019" i="5"/>
  <c r="T1122" i="5"/>
  <c r="T1036" i="5"/>
  <c r="T1094" i="5"/>
  <c r="T1060" i="5"/>
  <c r="T1025" i="5"/>
  <c r="T1002" i="5"/>
  <c r="S1144" i="5"/>
  <c r="S1124" i="5"/>
  <c r="S1105" i="5"/>
  <c r="T1053" i="5"/>
  <c r="T1030" i="5"/>
  <c r="T1012" i="5"/>
  <c r="T993" i="5"/>
  <c r="S1017" i="5"/>
  <c r="T1164" i="5"/>
  <c r="S989" i="5"/>
  <c r="T1155" i="5"/>
  <c r="T1220" i="5"/>
  <c r="T1227" i="5"/>
  <c r="T1098" i="5"/>
  <c r="S1174" i="5"/>
  <c r="T1201" i="5"/>
  <c r="T1052" i="5"/>
  <c r="S1015" i="5"/>
  <c r="S1138" i="5"/>
  <c r="S1119" i="5"/>
  <c r="S1095" i="5"/>
  <c r="S1011" i="5"/>
  <c r="S991" i="5"/>
  <c r="S1129" i="5"/>
  <c r="S1086" i="5"/>
  <c r="S1056" i="5"/>
  <c r="T1073" i="5"/>
  <c r="T1015" i="5"/>
  <c r="T1196" i="5"/>
  <c r="S1191" i="5"/>
  <c r="T1087" i="5"/>
  <c r="T1080" i="5"/>
  <c r="S1070" i="5"/>
  <c r="S1247" i="5"/>
  <c r="T1159" i="5"/>
  <c r="T1120" i="5"/>
  <c r="S1092" i="5"/>
  <c r="S1048" i="5"/>
  <c r="S996" i="5"/>
  <c r="T1138" i="5"/>
  <c r="T1119" i="5"/>
  <c r="T1011" i="5"/>
  <c r="T991" i="5"/>
  <c r="T1129" i="5"/>
  <c r="T1056" i="5"/>
  <c r="T1017" i="5"/>
  <c r="S1184" i="5"/>
  <c r="S1160" i="5"/>
  <c r="S1097" i="5"/>
  <c r="S1022" i="5"/>
  <c r="S1046" i="5"/>
  <c r="T1021" i="5"/>
  <c r="T1153" i="5"/>
  <c r="T1099" i="5"/>
  <c r="S1237" i="5"/>
  <c r="T1118" i="5"/>
  <c r="T997" i="5"/>
  <c r="T1162" i="5"/>
  <c r="S1248" i="5"/>
  <c r="S1211" i="5"/>
  <c r="T1088" i="5"/>
  <c r="T1048" i="5"/>
  <c r="T996" i="5"/>
  <c r="S1154" i="5"/>
  <c r="S1134" i="5"/>
  <c r="S1111" i="5"/>
  <c r="S1091" i="5"/>
  <c r="S1077" i="5"/>
  <c r="S1064" i="5"/>
  <c r="S1026" i="5"/>
  <c r="S1007" i="5"/>
  <c r="S1125" i="5"/>
  <c r="S1071" i="5"/>
  <c r="S1054" i="5"/>
  <c r="S1031" i="5"/>
  <c r="S1013" i="5"/>
  <c r="T1160" i="5"/>
  <c r="T1117" i="5"/>
  <c r="T1097" i="5"/>
  <c r="S1040" i="5"/>
  <c r="S1080" i="5"/>
  <c r="T1133" i="5"/>
  <c r="T1224" i="5"/>
  <c r="T1022" i="5"/>
  <c r="T1067" i="5"/>
  <c r="T1200" i="5"/>
  <c r="S1196" i="5"/>
  <c r="S1112" i="5"/>
  <c r="S1084" i="5"/>
  <c r="T1062" i="5"/>
  <c r="T1154" i="5"/>
  <c r="T1134" i="5"/>
  <c r="T1111" i="5"/>
  <c r="T1091" i="5"/>
  <c r="T1077" i="5"/>
  <c r="T1064" i="5"/>
  <c r="T1026" i="5"/>
  <c r="T1125" i="5"/>
  <c r="T1071" i="5"/>
  <c r="T1054" i="5"/>
  <c r="T1031" i="5"/>
  <c r="T1013" i="5"/>
  <c r="S1176" i="5"/>
  <c r="S1136" i="5"/>
  <c r="S1113" i="5"/>
  <c r="T1059" i="5"/>
  <c r="T1001" i="5"/>
  <c r="S1118" i="5"/>
  <c r="S1010" i="5"/>
  <c r="T1170" i="5"/>
  <c r="T1242" i="5"/>
  <c r="T1040" i="5"/>
  <c r="T1010" i="5"/>
  <c r="T1199" i="5"/>
  <c r="T1084" i="5"/>
  <c r="S1058" i="5"/>
  <c r="S1041" i="5"/>
  <c r="S1008" i="5"/>
  <c r="S1107" i="5"/>
  <c r="S1087" i="5"/>
  <c r="S1067" i="5"/>
  <c r="T1145" i="5"/>
  <c r="T1226" i="5"/>
  <c r="T1108" i="5"/>
  <c r="T1075" i="5"/>
  <c r="T1100" i="5"/>
  <c r="T1045" i="5"/>
  <c r="T1086" i="5"/>
  <c r="T1044" i="5"/>
  <c r="T1113" i="5"/>
  <c r="T1007" i="5"/>
  <c r="T1176" i="5"/>
  <c r="T1095" i="5"/>
  <c r="S988" i="5"/>
  <c r="S987" i="5"/>
  <c r="T988" i="5"/>
  <c r="T987" i="5"/>
  <c r="T972" i="5"/>
  <c r="S982" i="5"/>
  <c r="S968" i="5"/>
  <c r="T949" i="5"/>
  <c r="T884" i="5"/>
  <c r="T823" i="5"/>
  <c r="T968" i="5"/>
  <c r="T903" i="5"/>
  <c r="T873" i="5"/>
  <c r="T841" i="5"/>
  <c r="T902" i="5"/>
  <c r="S983" i="5"/>
  <c r="T872" i="5"/>
  <c r="T867" i="5"/>
  <c r="S986" i="5"/>
  <c r="T941" i="5"/>
  <c r="T906" i="5"/>
  <c r="S984" i="5"/>
  <c r="S851" i="5"/>
  <c r="S927" i="5"/>
  <c r="S975" i="5"/>
  <c r="S922" i="5"/>
  <c r="T899" i="5"/>
  <c r="T876" i="5"/>
  <c r="S934" i="5"/>
  <c r="S914" i="5"/>
  <c r="S879" i="5"/>
  <c r="S836" i="5"/>
  <c r="T977" i="5"/>
  <c r="S884" i="5"/>
  <c r="S823" i="5"/>
  <c r="S967" i="5"/>
  <c r="T912" i="5"/>
  <c r="T832" i="5"/>
  <c r="S941" i="5"/>
  <c r="S857" i="5"/>
  <c r="T833" i="5"/>
  <c r="T967" i="5"/>
  <c r="T948" i="5"/>
  <c r="S928" i="5"/>
  <c r="S912" i="5"/>
  <c r="S872" i="5"/>
  <c r="S852" i="5"/>
  <c r="S832" i="5"/>
  <c r="S944" i="5"/>
  <c r="T925" i="5"/>
  <c r="T829" i="5"/>
  <c r="T986" i="5"/>
  <c r="T915" i="5"/>
  <c r="T891" i="5"/>
  <c r="T880" i="5"/>
  <c r="T830" i="5"/>
  <c r="T819" i="5"/>
  <c r="T963" i="5"/>
  <c r="S925" i="5"/>
  <c r="S868" i="5"/>
  <c r="T826" i="5"/>
  <c r="S977" i="5"/>
  <c r="T917" i="5"/>
  <c r="T956" i="5"/>
  <c r="T932" i="5"/>
  <c r="T849" i="5"/>
  <c r="T951" i="5"/>
  <c r="T959" i="5"/>
  <c r="T939" i="5"/>
  <c r="T976" i="5"/>
  <c r="S954" i="5"/>
  <c r="S833" i="5"/>
  <c r="S948" i="5"/>
  <c r="T852" i="5"/>
  <c r="S963" i="5"/>
  <c r="T868" i="5"/>
  <c r="T964" i="5"/>
  <c r="T933" i="5"/>
  <c r="T851" i="5"/>
  <c r="T914" i="5"/>
  <c r="T984" i="5"/>
  <c r="T973" i="5"/>
  <c r="T954" i="5"/>
  <c r="T896" i="5"/>
  <c r="T927" i="5"/>
  <c r="T982" i="5"/>
  <c r="S867" i="5"/>
  <c r="S847" i="5"/>
  <c r="T983" i="5"/>
  <c r="S896" i="5"/>
  <c r="S964" i="5"/>
  <c r="S915" i="5"/>
  <c r="S906" i="5"/>
  <c r="S880" i="5"/>
  <c r="T857" i="5"/>
  <c r="S819" i="5"/>
  <c r="T885" i="5"/>
  <c r="T928" i="5"/>
  <c r="T922" i="5"/>
  <c r="T944" i="5"/>
  <c r="T847" i="5"/>
  <c r="T935" i="5"/>
  <c r="S978" i="5"/>
  <c r="S959" i="5"/>
  <c r="S826" i="5"/>
  <c r="S976" i="5"/>
  <c r="S950" i="5"/>
  <c r="S885" i="5"/>
  <c r="S935" i="5"/>
  <c r="S899" i="5"/>
  <c r="S876" i="5"/>
  <c r="T978" i="5"/>
  <c r="S951" i="5"/>
  <c r="T934" i="5"/>
  <c r="T920" i="5"/>
  <c r="T960" i="5"/>
  <c r="T879" i="5"/>
  <c r="T836" i="5"/>
  <c r="S822" i="5"/>
  <c r="T950" i="5"/>
  <c r="T844" i="5"/>
  <c r="T975" i="5"/>
  <c r="T822" i="5"/>
  <c r="T955" i="5"/>
  <c r="T837" i="5"/>
  <c r="T970" i="5"/>
  <c r="X889" i="5" l="1"/>
  <c r="X1156" i="5"/>
  <c r="R834" i="5"/>
  <c r="X1264" i="5"/>
  <c r="X961" i="5"/>
  <c r="R1024" i="5"/>
  <c r="X1240" i="5"/>
  <c r="R842" i="5"/>
  <c r="R1151" i="5"/>
  <c r="R980" i="5"/>
  <c r="R853" i="5"/>
  <c r="R878" i="5"/>
  <c r="R924" i="5"/>
  <c r="X998" i="5"/>
  <c r="X1260" i="5"/>
  <c r="S1051" i="5"/>
  <c r="C9" i="6"/>
  <c r="X1043" i="5"/>
  <c r="X1221" i="5"/>
  <c r="X1225" i="5"/>
  <c r="X1137" i="5"/>
  <c r="X1199" i="5"/>
  <c r="X1217" i="5"/>
  <c r="X1173" i="5"/>
  <c r="X1050" i="5"/>
  <c r="X1117" i="5"/>
  <c r="X1135" i="5"/>
  <c r="X1192" i="5"/>
  <c r="X1146" i="5"/>
  <c r="X1057" i="5"/>
  <c r="X1014" i="5"/>
  <c r="X841" i="5"/>
  <c r="X873" i="5"/>
  <c r="X956" i="5"/>
  <c r="X829" i="5"/>
  <c r="X932" i="5"/>
  <c r="X960" i="5"/>
  <c r="X891" i="5"/>
  <c r="X830" i="5"/>
  <c r="X939" i="5"/>
  <c r="X844" i="5"/>
  <c r="X933" i="5"/>
  <c r="X970" i="5"/>
  <c r="X973" i="5"/>
  <c r="X903" i="5"/>
  <c r="X955" i="5"/>
  <c r="C4" i="6"/>
  <c r="G23" i="6"/>
  <c r="H23" i="6" s="1"/>
  <c r="D23" i="6" s="1"/>
  <c r="B28" i="6"/>
  <c r="C12" i="6"/>
  <c r="C13" i="6"/>
  <c r="C8" i="6"/>
  <c r="C7" i="6"/>
  <c r="C10" i="6"/>
  <c r="C11" i="6"/>
  <c r="C5" i="6"/>
  <c r="B33" i="6"/>
  <c r="B43" i="6"/>
  <c r="B38" i="6"/>
  <c r="R2024" i="5"/>
  <c r="E1361" i="5"/>
  <c r="X1361" i="5" s="1"/>
  <c r="F2018" i="5"/>
  <c r="F1774" i="5"/>
  <c r="H1419" i="5"/>
  <c r="H1361" i="5"/>
  <c r="R958" i="5"/>
  <c r="I1606" i="5"/>
  <c r="J1535" i="5"/>
  <c r="J2024" i="5"/>
  <c r="I1531" i="5"/>
  <c r="J1807" i="5"/>
  <c r="R871" i="5"/>
  <c r="F1470" i="5"/>
  <c r="R2339" i="5"/>
  <c r="H1384" i="5"/>
  <c r="R985" i="5"/>
  <c r="J2323" i="5"/>
  <c r="J2264" i="5"/>
  <c r="J1328" i="5"/>
  <c r="R2347" i="5"/>
  <c r="R1900" i="5"/>
  <c r="R2147" i="5"/>
  <c r="G2261" i="5"/>
  <c r="E1840" i="5"/>
  <c r="X1840" i="5" s="1"/>
  <c r="E2347" i="5"/>
  <c r="X2347" i="5" s="1"/>
  <c r="R2234" i="5"/>
  <c r="G2115" i="5"/>
  <c r="E1420" i="5"/>
  <c r="X1420" i="5" s="1"/>
  <c r="J2383" i="5"/>
  <c r="H2024" i="5"/>
  <c r="G1721" i="5"/>
  <c r="I2024" i="5"/>
  <c r="E2024" i="5"/>
  <c r="X2024" i="5" s="1"/>
  <c r="J1656" i="5"/>
  <c r="F2024" i="5"/>
  <c r="I1320" i="5"/>
  <c r="R1880" i="5"/>
  <c r="R1018" i="5"/>
  <c r="H2111" i="5"/>
  <c r="F1467" i="5"/>
  <c r="H2171" i="5"/>
  <c r="F1967" i="5"/>
  <c r="H1843" i="5"/>
  <c r="R1209" i="5"/>
  <c r="J1880" i="5"/>
  <c r="J1304" i="5"/>
  <c r="J1538" i="5"/>
  <c r="F1941" i="5"/>
  <c r="E1834" i="5"/>
  <c r="X1834" i="5" s="1"/>
  <c r="F1642" i="5"/>
  <c r="G1872" i="5"/>
  <c r="H2174" i="5"/>
  <c r="E1435" i="5"/>
  <c r="X1435" i="5" s="1"/>
  <c r="E1538" i="5"/>
  <c r="X1538" i="5" s="1"/>
  <c r="F1358" i="5"/>
  <c r="I1702" i="5"/>
  <c r="E1813" i="5"/>
  <c r="X1813" i="5" s="1"/>
  <c r="F2269" i="5"/>
  <c r="F1879" i="5"/>
  <c r="E2271" i="5"/>
  <c r="X2271" i="5" s="1"/>
  <c r="E1664" i="5"/>
  <c r="X1664" i="5" s="1"/>
  <c r="E1535" i="5"/>
  <c r="X1535" i="5" s="1"/>
  <c r="J1361" i="5"/>
  <c r="E1941" i="5"/>
  <c r="X1941" i="5" s="1"/>
  <c r="J2026" i="5"/>
  <c r="H1834" i="5"/>
  <c r="F1880" i="5"/>
  <c r="H1791" i="5"/>
  <c r="J1943" i="5"/>
  <c r="F2325" i="5"/>
  <c r="G1580" i="5"/>
  <c r="F2407" i="5"/>
  <c r="J1803" i="5"/>
  <c r="E1598" i="5"/>
  <c r="X1598" i="5" s="1"/>
  <c r="I2059" i="5"/>
  <c r="R865" i="5"/>
  <c r="R952" i="5"/>
  <c r="R1177" i="5"/>
  <c r="G1316" i="5"/>
  <c r="I1316" i="5"/>
  <c r="H1316" i="5"/>
  <c r="J1316" i="5"/>
  <c r="F1316" i="5"/>
  <c r="E1316" i="5"/>
  <c r="X1316" i="5" s="1"/>
  <c r="R1316" i="5"/>
  <c r="H1420" i="5"/>
  <c r="J1420" i="5"/>
  <c r="F1420" i="5"/>
  <c r="G1420" i="5"/>
  <c r="G1552" i="5"/>
  <c r="F1552" i="5"/>
  <c r="E1552" i="5"/>
  <c r="X1552" i="5" s="1"/>
  <c r="H1552" i="5"/>
  <c r="I1552" i="5"/>
  <c r="R1552" i="5"/>
  <c r="G1704" i="5"/>
  <c r="F1704" i="5"/>
  <c r="E1704" i="5"/>
  <c r="X1704" i="5" s="1"/>
  <c r="H1704" i="5"/>
  <c r="R1704" i="5"/>
  <c r="I1704" i="5"/>
  <c r="J1704" i="5"/>
  <c r="E1876" i="5"/>
  <c r="X1876" i="5" s="1"/>
  <c r="R1876" i="5"/>
  <c r="J1876" i="5"/>
  <c r="I1876" i="5"/>
  <c r="H1876" i="5"/>
  <c r="F1876" i="5"/>
  <c r="I1377" i="5"/>
  <c r="G1377" i="5"/>
  <c r="H1773" i="5"/>
  <c r="I1773" i="5"/>
  <c r="R1773" i="5"/>
  <c r="F1773" i="5"/>
  <c r="R1241" i="5"/>
  <c r="I1362" i="5"/>
  <c r="G1362" i="5"/>
  <c r="E1362" i="5"/>
  <c r="X1362" i="5" s="1"/>
  <c r="J1582" i="5"/>
  <c r="F1582" i="5"/>
  <c r="E1582" i="5"/>
  <c r="X1582" i="5" s="1"/>
  <c r="G1582" i="5"/>
  <c r="I1582" i="5"/>
  <c r="I1666" i="5"/>
  <c r="F1666" i="5"/>
  <c r="R1666" i="5"/>
  <c r="G1782" i="5"/>
  <c r="F1782" i="5"/>
  <c r="H1782" i="5"/>
  <c r="I1782" i="5"/>
  <c r="R1918" i="5"/>
  <c r="J1918" i="5"/>
  <c r="I2094" i="5"/>
  <c r="E2094" i="5"/>
  <c r="X2094" i="5" s="1"/>
  <c r="G2094" i="5"/>
  <c r="H2094" i="5"/>
  <c r="E2242" i="5"/>
  <c r="X2242" i="5" s="1"/>
  <c r="J2242" i="5"/>
  <c r="G2242" i="5"/>
  <c r="R1194" i="5"/>
  <c r="I1363" i="5"/>
  <c r="J1363" i="5"/>
  <c r="F1363" i="5"/>
  <c r="J1767" i="5"/>
  <c r="I1767" i="5"/>
  <c r="E1767" i="5"/>
  <c r="X1767" i="5" s="1"/>
  <c r="H1767" i="5"/>
  <c r="E2275" i="5"/>
  <c r="X2275" i="5" s="1"/>
  <c r="J2275" i="5"/>
  <c r="R845" i="5"/>
  <c r="R869" i="5"/>
  <c r="R998" i="5"/>
  <c r="R1114" i="5"/>
  <c r="G1380" i="5"/>
  <c r="F1380" i="5"/>
  <c r="R1380" i="5"/>
  <c r="E1380" i="5"/>
  <c r="X1380" i="5" s="1"/>
  <c r="H1380" i="5"/>
  <c r="I1380" i="5"/>
  <c r="R1488" i="5"/>
  <c r="F1488" i="5"/>
  <c r="G1488" i="5"/>
  <c r="J1488" i="5"/>
  <c r="E1488" i="5"/>
  <c r="X1488" i="5" s="1"/>
  <c r="G1656" i="5"/>
  <c r="I1656" i="5"/>
  <c r="E1656" i="5"/>
  <c r="X1656" i="5" s="1"/>
  <c r="F1656" i="5"/>
  <c r="E1836" i="5"/>
  <c r="X1836" i="5" s="1"/>
  <c r="R1836" i="5"/>
  <c r="I1836" i="5"/>
  <c r="H1836" i="5"/>
  <c r="G1836" i="5"/>
  <c r="E2248" i="5"/>
  <c r="X2248" i="5" s="1"/>
  <c r="I2248" i="5"/>
  <c r="F2248" i="5"/>
  <c r="J2248" i="5"/>
  <c r="R2248" i="5"/>
  <c r="H2248" i="5"/>
  <c r="R854" i="5"/>
  <c r="I1785" i="5"/>
  <c r="J1785" i="5"/>
  <c r="R2373" i="5"/>
  <c r="G2373" i="5"/>
  <c r="G2046" i="5"/>
  <c r="R2046" i="5"/>
  <c r="G2210" i="5"/>
  <c r="H2210" i="5"/>
  <c r="R2262" i="5"/>
  <c r="H2262" i="5"/>
  <c r="J2394" i="5"/>
  <c r="R2394" i="5"/>
  <c r="R1140" i="5"/>
  <c r="E1383" i="5"/>
  <c r="X1383" i="5" s="1"/>
  <c r="J1383" i="5"/>
  <c r="R1383" i="5"/>
  <c r="I1383" i="5"/>
  <c r="H1383" i="5"/>
  <c r="G1383" i="5"/>
  <c r="H1527" i="5"/>
  <c r="J1527" i="5"/>
  <c r="F1527" i="5"/>
  <c r="G1527" i="5"/>
  <c r="E1527" i="5"/>
  <c r="X1527" i="5" s="1"/>
  <c r="R1527" i="5"/>
  <c r="J1651" i="5"/>
  <c r="R1651" i="5"/>
  <c r="E1651" i="5"/>
  <c r="X1651" i="5" s="1"/>
  <c r="G1651" i="5"/>
  <c r="F1651" i="5"/>
  <c r="I1651" i="5"/>
  <c r="F1843" i="5"/>
  <c r="I1843" i="5"/>
  <c r="J1843" i="5"/>
  <c r="R1843" i="5"/>
  <c r="E1843" i="5"/>
  <c r="X1843" i="5" s="1"/>
  <c r="H1907" i="5"/>
  <c r="J1907" i="5"/>
  <c r="E1907" i="5"/>
  <c r="X1907" i="5" s="1"/>
  <c r="I1907" i="5"/>
  <c r="R1907" i="5"/>
  <c r="F1907" i="5"/>
  <c r="F2055" i="5"/>
  <c r="I2055" i="5"/>
  <c r="E2055" i="5"/>
  <c r="X2055" i="5" s="1"/>
  <c r="G2055" i="5"/>
  <c r="J2055" i="5"/>
  <c r="F2135" i="5"/>
  <c r="I2135" i="5"/>
  <c r="G2135" i="5"/>
  <c r="E2171" i="5"/>
  <c r="X2171" i="5" s="1"/>
  <c r="R2171" i="5"/>
  <c r="I2171" i="5"/>
  <c r="G2171" i="5"/>
  <c r="F2171" i="5"/>
  <c r="I2223" i="5"/>
  <c r="G2223" i="5"/>
  <c r="E2223" i="5"/>
  <c r="X2223" i="5" s="1"/>
  <c r="F2223" i="5"/>
  <c r="J2223" i="5"/>
  <c r="E2339" i="5"/>
  <c r="X2339" i="5" s="1"/>
  <c r="F2339" i="5"/>
  <c r="J2339" i="5"/>
  <c r="H2339" i="5"/>
  <c r="G2339" i="5"/>
  <c r="G2391" i="5"/>
  <c r="I2391" i="5"/>
  <c r="E2391" i="5"/>
  <c r="X2391" i="5" s="1"/>
  <c r="F2391" i="5"/>
  <c r="H2391" i="5"/>
  <c r="J2391" i="5"/>
  <c r="R1268" i="5"/>
  <c r="R1236" i="5"/>
  <c r="G1467" i="5"/>
  <c r="G1907" i="5"/>
  <c r="G1791" i="5"/>
  <c r="G1822" i="5"/>
  <c r="E2046" i="5"/>
  <c r="X2046" i="5" s="1"/>
  <c r="J2135" i="5"/>
  <c r="E1320" i="5"/>
  <c r="X1320" i="5" s="1"/>
  <c r="G2248" i="5"/>
  <c r="F1674" i="5"/>
  <c r="R2391" i="5"/>
  <c r="I1586" i="5"/>
  <c r="R1656" i="5"/>
  <c r="R1420" i="5"/>
  <c r="R1990" i="5"/>
  <c r="I2242" i="5"/>
  <c r="I1527" i="5"/>
  <c r="R2319" i="5"/>
  <c r="H2275" i="5"/>
  <c r="E2394" i="5"/>
  <c r="X2394" i="5" s="1"/>
  <c r="J2262" i="5"/>
  <c r="H1488" i="5"/>
  <c r="J1836" i="5"/>
  <c r="R2055" i="5"/>
  <c r="I1547" i="5"/>
  <c r="H1651" i="5"/>
  <c r="R909" i="5"/>
  <c r="R1090" i="5"/>
  <c r="R1254" i="5"/>
  <c r="H1356" i="5"/>
  <c r="J1356" i="5"/>
  <c r="F1356" i="5"/>
  <c r="G1356" i="5"/>
  <c r="R1356" i="5"/>
  <c r="I1356" i="5"/>
  <c r="I1480" i="5"/>
  <c r="H1480" i="5"/>
  <c r="R1480" i="5"/>
  <c r="G1480" i="5"/>
  <c r="E1480" i="5"/>
  <c r="X1480" i="5" s="1"/>
  <c r="J1480" i="5"/>
  <c r="E1652" i="5"/>
  <c r="X1652" i="5" s="1"/>
  <c r="F1652" i="5"/>
  <c r="R1652" i="5"/>
  <c r="J1652" i="5"/>
  <c r="H1652" i="5"/>
  <c r="I1652" i="5"/>
  <c r="E1792" i="5"/>
  <c r="X1792" i="5" s="1"/>
  <c r="G1792" i="5"/>
  <c r="R1792" i="5"/>
  <c r="H1792" i="5"/>
  <c r="I1792" i="5"/>
  <c r="R2188" i="5"/>
  <c r="H2188" i="5"/>
  <c r="F2188" i="5"/>
  <c r="J2188" i="5"/>
  <c r="E2188" i="5"/>
  <c r="X2188" i="5" s="1"/>
  <c r="F1309" i="5"/>
  <c r="E1309" i="5"/>
  <c r="X1309" i="5" s="1"/>
  <c r="H2205" i="5"/>
  <c r="I2205" i="5"/>
  <c r="R893" i="5"/>
  <c r="R908" i="5"/>
  <c r="F1478" i="5"/>
  <c r="H1478" i="5"/>
  <c r="G1478" i="5"/>
  <c r="F1610" i="5"/>
  <c r="G1610" i="5"/>
  <c r="E1610" i="5"/>
  <c r="X1610" i="5" s="1"/>
  <c r="E1710" i="5"/>
  <c r="X1710" i="5" s="1"/>
  <c r="H1710" i="5"/>
  <c r="J1854" i="5"/>
  <c r="E1854" i="5"/>
  <c r="X1854" i="5" s="1"/>
  <c r="G1854" i="5"/>
  <c r="R2126" i="5"/>
  <c r="J2126" i="5"/>
  <c r="I2206" i="5"/>
  <c r="H2206" i="5"/>
  <c r="F2206" i="5"/>
  <c r="R2366" i="5"/>
  <c r="F2366" i="5"/>
  <c r="E2366" i="5"/>
  <c r="X2366" i="5" s="1"/>
  <c r="G2366" i="5"/>
  <c r="J2366" i="5"/>
  <c r="R887" i="5"/>
  <c r="R1016" i="5"/>
  <c r="F1519" i="5"/>
  <c r="H1519" i="5"/>
  <c r="E1947" i="5"/>
  <c r="X1947" i="5" s="1"/>
  <c r="G1947" i="5"/>
  <c r="R1947" i="5"/>
  <c r="G2011" i="5"/>
  <c r="R2011" i="5"/>
  <c r="E2167" i="5"/>
  <c r="X2167" i="5" s="1"/>
  <c r="J2167" i="5"/>
  <c r="G2219" i="5"/>
  <c r="H2219" i="5"/>
  <c r="R2219" i="5"/>
  <c r="J2219" i="5"/>
  <c r="G2030" i="5"/>
  <c r="J1782" i="5"/>
  <c r="G2275" i="5"/>
  <c r="R1582" i="5"/>
  <c r="I1610" i="5"/>
  <c r="F2242" i="5"/>
  <c r="H2335" i="5"/>
  <c r="F1480" i="5"/>
  <c r="E1356" i="5"/>
  <c r="X1356" i="5" s="1"/>
  <c r="I1643" i="5"/>
  <c r="R913" i="5"/>
  <c r="G1320" i="5"/>
  <c r="J1320" i="5"/>
  <c r="R1320" i="5"/>
  <c r="J1432" i="5"/>
  <c r="E1432" i="5"/>
  <c r="X1432" i="5" s="1"/>
  <c r="F1432" i="5"/>
  <c r="G1432" i="5"/>
  <c r="I1432" i="5"/>
  <c r="H1432" i="5"/>
  <c r="I1556" i="5"/>
  <c r="F1556" i="5"/>
  <c r="R1556" i="5"/>
  <c r="H1556" i="5"/>
  <c r="J1556" i="5"/>
  <c r="E1556" i="5"/>
  <c r="X1556" i="5" s="1"/>
  <c r="G1556" i="5"/>
  <c r="H1740" i="5"/>
  <c r="J1740" i="5"/>
  <c r="E1740" i="5"/>
  <c r="X1740" i="5" s="1"/>
  <c r="I1740" i="5"/>
  <c r="F1740" i="5"/>
  <c r="R1740" i="5"/>
  <c r="G1740" i="5"/>
  <c r="H1880" i="5"/>
  <c r="E1880" i="5"/>
  <c r="X1880" i="5" s="1"/>
  <c r="I1880" i="5"/>
  <c r="H2142" i="5"/>
  <c r="F2142" i="5"/>
  <c r="R890" i="5"/>
  <c r="R974" i="5"/>
  <c r="R1083" i="5"/>
  <c r="R1216" i="5"/>
  <c r="H1467" i="5"/>
  <c r="I1467" i="5"/>
  <c r="R1467" i="5"/>
  <c r="J1467" i="5"/>
  <c r="R1551" i="5"/>
  <c r="G1551" i="5"/>
  <c r="F1551" i="5"/>
  <c r="J1551" i="5"/>
  <c r="I1551" i="5"/>
  <c r="J1791" i="5"/>
  <c r="I1791" i="5"/>
  <c r="R1791" i="5"/>
  <c r="F1791" i="5"/>
  <c r="H1967" i="5"/>
  <c r="J1967" i="5"/>
  <c r="I1967" i="5"/>
  <c r="G1967" i="5"/>
  <c r="J2111" i="5"/>
  <c r="I2111" i="5"/>
  <c r="G2111" i="5"/>
  <c r="R2111" i="5"/>
  <c r="F2111" i="5"/>
  <c r="J2319" i="5"/>
  <c r="E2319" i="5"/>
  <c r="X2319" i="5" s="1"/>
  <c r="G2319" i="5"/>
  <c r="H2319" i="5"/>
  <c r="J1990" i="5"/>
  <c r="R2135" i="5"/>
  <c r="E1967" i="5"/>
  <c r="X1967" i="5" s="1"/>
  <c r="H2135" i="5"/>
  <c r="R1782" i="5"/>
  <c r="H1320" i="5"/>
  <c r="E1551" i="5"/>
  <c r="X1551" i="5" s="1"/>
  <c r="I1990" i="5"/>
  <c r="R2094" i="5"/>
  <c r="E2335" i="5"/>
  <c r="X2335" i="5" s="1"/>
  <c r="F1459" i="5"/>
  <c r="I2319" i="5"/>
  <c r="R2223" i="5"/>
  <c r="I1827" i="5"/>
  <c r="J1792" i="5"/>
  <c r="F1836" i="5"/>
  <c r="G1876" i="5"/>
  <c r="G2188" i="5"/>
  <c r="R2242" i="5"/>
  <c r="F1797" i="5"/>
  <c r="J1797" i="5"/>
  <c r="H2323" i="5"/>
  <c r="I2407" i="5"/>
  <c r="I1975" i="5"/>
  <c r="R888" i="5"/>
  <c r="R926" i="5"/>
  <c r="R1039" i="5"/>
  <c r="R1149" i="5"/>
  <c r="R1213" i="5"/>
  <c r="H1328" i="5"/>
  <c r="E1328" i="5"/>
  <c r="X1328" i="5" s="1"/>
  <c r="G1328" i="5"/>
  <c r="R1328" i="5"/>
  <c r="I1328" i="5"/>
  <c r="E1384" i="5"/>
  <c r="X1384" i="5" s="1"/>
  <c r="J1384" i="5"/>
  <c r="G1384" i="5"/>
  <c r="F1384" i="5"/>
  <c r="R1384" i="5"/>
  <c r="F1440" i="5"/>
  <c r="J1440" i="5"/>
  <c r="H1440" i="5"/>
  <c r="G1440" i="5"/>
  <c r="R1440" i="5"/>
  <c r="G1492" i="5"/>
  <c r="I1492" i="5"/>
  <c r="R1492" i="5"/>
  <c r="E1492" i="5"/>
  <c r="X1492" i="5" s="1"/>
  <c r="H1492" i="5"/>
  <c r="I1580" i="5"/>
  <c r="H1580" i="5"/>
  <c r="R1580" i="5"/>
  <c r="E1580" i="5"/>
  <c r="X1580" i="5" s="1"/>
  <c r="J1660" i="5"/>
  <c r="R1660" i="5"/>
  <c r="G1660" i="5"/>
  <c r="E1660" i="5"/>
  <c r="X1660" i="5" s="1"/>
  <c r="H1660" i="5"/>
  <c r="F1752" i="5"/>
  <c r="E1752" i="5"/>
  <c r="X1752" i="5" s="1"/>
  <c r="R1752" i="5"/>
  <c r="J1752" i="5"/>
  <c r="I1752" i="5"/>
  <c r="F1840" i="5"/>
  <c r="G1840" i="5"/>
  <c r="J1840" i="5"/>
  <c r="H1840" i="5"/>
  <c r="E1900" i="5"/>
  <c r="X1900" i="5" s="1"/>
  <c r="G1900" i="5"/>
  <c r="J1900" i="5"/>
  <c r="H1900" i="5"/>
  <c r="F1900" i="5"/>
  <c r="R2264" i="5"/>
  <c r="E2264" i="5"/>
  <c r="X2264" i="5" s="1"/>
  <c r="I2264" i="5"/>
  <c r="G2264" i="5"/>
  <c r="H2264" i="5"/>
  <c r="R923" i="5"/>
  <c r="X1277" i="5"/>
  <c r="R1301" i="5"/>
  <c r="G1301" i="5"/>
  <c r="I1333" i="5"/>
  <c r="E1333" i="5"/>
  <c r="X1333" i="5" s="1"/>
  <c r="G1401" i="5"/>
  <c r="F1401" i="5"/>
  <c r="G1469" i="5"/>
  <c r="E1469" i="5"/>
  <c r="X1469" i="5" s="1"/>
  <c r="J1553" i="5"/>
  <c r="G1553" i="5"/>
  <c r="H1553" i="5"/>
  <c r="R1609" i="5"/>
  <c r="F1609" i="5"/>
  <c r="H1713" i="5"/>
  <c r="R1713" i="5"/>
  <c r="I1757" i="5"/>
  <c r="H1757" i="5"/>
  <c r="E1757" i="5"/>
  <c r="X1757" i="5" s="1"/>
  <c r="F2121" i="5"/>
  <c r="G2121" i="5"/>
  <c r="H2181" i="5"/>
  <c r="I2181" i="5"/>
  <c r="R821" i="5"/>
  <c r="R863" i="5"/>
  <c r="R882" i="5"/>
  <c r="R901" i="5"/>
  <c r="R937" i="5"/>
  <c r="R1072" i="5"/>
  <c r="R1183" i="5"/>
  <c r="R1262" i="5"/>
  <c r="E1438" i="5"/>
  <c r="X1438" i="5" s="1"/>
  <c r="R1438" i="5"/>
  <c r="G1438" i="5"/>
  <c r="J1510" i="5"/>
  <c r="I1510" i="5"/>
  <c r="F1510" i="5"/>
  <c r="E1510" i="5"/>
  <c r="X1510" i="5" s="1"/>
  <c r="R1510" i="5"/>
  <c r="G1598" i="5"/>
  <c r="F1598" i="5"/>
  <c r="R1598" i="5"/>
  <c r="I1598" i="5"/>
  <c r="J1598" i="5"/>
  <c r="I1618" i="5"/>
  <c r="H1618" i="5"/>
  <c r="F1618" i="5"/>
  <c r="J1618" i="5"/>
  <c r="G1690" i="5"/>
  <c r="E1690" i="5"/>
  <c r="X1690" i="5" s="1"/>
  <c r="I1690" i="5"/>
  <c r="R1690" i="5"/>
  <c r="H1690" i="5"/>
  <c r="F1690" i="5"/>
  <c r="R1758" i="5"/>
  <c r="J1758" i="5"/>
  <c r="F1758" i="5"/>
  <c r="G1758" i="5"/>
  <c r="E1758" i="5"/>
  <c r="X1758" i="5" s="1"/>
  <c r="H1830" i="5"/>
  <c r="R1830" i="5"/>
  <c r="I1830" i="5"/>
  <c r="G1870" i="5"/>
  <c r="H1870" i="5"/>
  <c r="F1870" i="5"/>
  <c r="E1870" i="5"/>
  <c r="X1870" i="5" s="1"/>
  <c r="J1870" i="5"/>
  <c r="R1870" i="5"/>
  <c r="J1966" i="5"/>
  <c r="G1966" i="5"/>
  <c r="E1966" i="5"/>
  <c r="X1966" i="5" s="1"/>
  <c r="I1966" i="5"/>
  <c r="H1966" i="5"/>
  <c r="R1966" i="5"/>
  <c r="I2018" i="5"/>
  <c r="J2018" i="5"/>
  <c r="R2018" i="5"/>
  <c r="G2018" i="5"/>
  <c r="H2018" i="5"/>
  <c r="G2078" i="5"/>
  <c r="E2078" i="5"/>
  <c r="X2078" i="5" s="1"/>
  <c r="J2078" i="5"/>
  <c r="R2078" i="5"/>
  <c r="F2078" i="5"/>
  <c r="H2078" i="5"/>
  <c r="G2106" i="5"/>
  <c r="I2106" i="5"/>
  <c r="E2106" i="5"/>
  <c r="X2106" i="5" s="1"/>
  <c r="J2106" i="5"/>
  <c r="H2106" i="5"/>
  <c r="R2106" i="5"/>
  <c r="H2146" i="5"/>
  <c r="F2146" i="5"/>
  <c r="E2146" i="5"/>
  <c r="X2146" i="5" s="1"/>
  <c r="R2146" i="5"/>
  <c r="I2146" i="5"/>
  <c r="E2234" i="5"/>
  <c r="X2234" i="5" s="1"/>
  <c r="J2234" i="5"/>
  <c r="G2234" i="5"/>
  <c r="I2234" i="5"/>
  <c r="H2234" i="5"/>
  <c r="F2282" i="5"/>
  <c r="G2282" i="5"/>
  <c r="H2282" i="5"/>
  <c r="R2282" i="5"/>
  <c r="I2282" i="5"/>
  <c r="R840" i="5"/>
  <c r="R894" i="5"/>
  <c r="R918" i="5"/>
  <c r="R1038" i="5"/>
  <c r="R1089" i="5"/>
  <c r="R1156" i="5"/>
  <c r="R1419" i="5"/>
  <c r="F1419" i="5"/>
  <c r="E1419" i="5"/>
  <c r="X1419" i="5" s="1"/>
  <c r="G1419" i="5"/>
  <c r="I1419" i="5"/>
  <c r="J1471" i="5"/>
  <c r="H1471" i="5"/>
  <c r="F1471" i="5"/>
  <c r="I1471" i="5"/>
  <c r="R1471" i="5"/>
  <c r="G1531" i="5"/>
  <c r="R1531" i="5"/>
  <c r="E1531" i="5"/>
  <c r="X1531" i="5" s="1"/>
  <c r="H1531" i="5"/>
  <c r="J1531" i="5"/>
  <c r="I1623" i="5"/>
  <c r="J1623" i="5"/>
  <c r="F1623" i="5"/>
  <c r="H1623" i="5"/>
  <c r="F1679" i="5"/>
  <c r="J1679" i="5"/>
  <c r="E1679" i="5"/>
  <c r="X1679" i="5" s="1"/>
  <c r="G1679" i="5"/>
  <c r="F1803" i="5"/>
  <c r="G1803" i="5"/>
  <c r="R1803" i="5"/>
  <c r="I1803" i="5"/>
  <c r="H1803" i="5"/>
  <c r="H1871" i="5"/>
  <c r="E1871" i="5"/>
  <c r="X1871" i="5" s="1"/>
  <c r="F1871" i="5"/>
  <c r="I1871" i="5"/>
  <c r="G1871" i="5"/>
  <c r="J1871" i="5"/>
  <c r="E1939" i="5"/>
  <c r="X1939" i="5" s="1"/>
  <c r="R1939" i="5"/>
  <c r="H1939" i="5"/>
  <c r="G1939" i="5"/>
  <c r="J1939" i="5"/>
  <c r="F1939" i="5"/>
  <c r="J1975" i="5"/>
  <c r="G1975" i="5"/>
  <c r="R1975" i="5"/>
  <c r="E1975" i="5"/>
  <c r="X1975" i="5" s="1"/>
  <c r="H1975" i="5"/>
  <c r="G2059" i="5"/>
  <c r="F2059" i="5"/>
  <c r="J2059" i="5"/>
  <c r="H2059" i="5"/>
  <c r="H2115" i="5"/>
  <c r="F2115" i="5"/>
  <c r="E2115" i="5"/>
  <c r="X2115" i="5" s="1"/>
  <c r="J2115" i="5"/>
  <c r="F2147" i="5"/>
  <c r="I2147" i="5"/>
  <c r="G2147" i="5"/>
  <c r="H2147" i="5"/>
  <c r="E2147" i="5"/>
  <c r="X2147" i="5" s="1"/>
  <c r="F2187" i="5"/>
  <c r="R2187" i="5"/>
  <c r="E2187" i="5"/>
  <c r="X2187" i="5" s="1"/>
  <c r="H2187" i="5"/>
  <c r="H2235" i="5"/>
  <c r="G2235" i="5"/>
  <c r="I2235" i="5"/>
  <c r="J2235" i="5"/>
  <c r="E2323" i="5"/>
  <c r="X2323" i="5" s="1"/>
  <c r="R2323" i="5"/>
  <c r="I2323" i="5"/>
  <c r="F2323" i="5"/>
  <c r="G2347" i="5"/>
  <c r="I2347" i="5"/>
  <c r="J2347" i="5"/>
  <c r="J2407" i="5"/>
  <c r="G2407" i="5"/>
  <c r="R2407" i="5"/>
  <c r="H2407" i="5"/>
  <c r="R1240" i="5"/>
  <c r="G1618" i="5"/>
  <c r="I1870" i="5"/>
  <c r="R839" i="5"/>
  <c r="H1438" i="5"/>
  <c r="G2146" i="5"/>
  <c r="J2282" i="5"/>
  <c r="R861" i="5"/>
  <c r="R1169" i="5"/>
  <c r="G1344" i="5"/>
  <c r="I1344" i="5"/>
  <c r="R1404" i="5"/>
  <c r="G1404" i="5"/>
  <c r="H1472" i="5"/>
  <c r="E1472" i="5"/>
  <c r="X1472" i="5" s="1"/>
  <c r="E1504" i="5"/>
  <c r="X1504" i="5" s="1"/>
  <c r="I1504" i="5"/>
  <c r="R1780" i="5"/>
  <c r="E1780" i="5"/>
  <c r="X1780" i="5" s="1"/>
  <c r="G1920" i="5"/>
  <c r="F1920" i="5"/>
  <c r="E1623" i="5"/>
  <c r="X1623" i="5" s="1"/>
  <c r="G1471" i="5"/>
  <c r="I1679" i="5"/>
  <c r="R2235" i="5"/>
  <c r="R1623" i="5"/>
  <c r="G2187" i="5"/>
  <c r="I1438" i="5"/>
  <c r="H1758" i="5"/>
  <c r="G1830" i="5"/>
  <c r="E1618" i="5"/>
  <c r="X1618" i="5" s="1"/>
  <c r="I2187" i="5"/>
  <c r="E1440" i="5"/>
  <c r="X1440" i="5" s="1"/>
  <c r="F1660" i="5"/>
  <c r="H1752" i="5"/>
  <c r="J1580" i="5"/>
  <c r="I1840" i="5"/>
  <c r="F1492" i="5"/>
  <c r="H1679" i="5"/>
  <c r="E2059" i="5"/>
  <c r="X2059" i="5" s="1"/>
  <c r="I2115" i="5"/>
  <c r="E2235" i="5"/>
  <c r="X2235" i="5" s="1"/>
  <c r="H2347" i="5"/>
  <c r="E1471" i="5"/>
  <c r="X1471" i="5" s="1"/>
  <c r="J1690" i="5"/>
  <c r="F1830" i="5"/>
  <c r="J1401" i="5"/>
  <c r="E1653" i="5"/>
  <c r="X1653" i="5" s="1"/>
  <c r="R1032" i="5"/>
  <c r="E1437" i="5"/>
  <c r="X1437" i="5" s="1"/>
  <c r="G1437" i="5"/>
  <c r="I1437" i="5"/>
  <c r="R1437" i="5"/>
  <c r="J1557" i="5"/>
  <c r="H1557" i="5"/>
  <c r="F1557" i="5"/>
  <c r="E1657" i="5"/>
  <c r="X1657" i="5" s="1"/>
  <c r="F1657" i="5"/>
  <c r="H1657" i="5"/>
  <c r="J1657" i="5"/>
  <c r="R1761" i="5"/>
  <c r="J1761" i="5"/>
  <c r="H1761" i="5"/>
  <c r="F1761" i="5"/>
  <c r="G1761" i="5"/>
  <c r="G1913" i="5"/>
  <c r="R1913" i="5"/>
  <c r="I1913" i="5"/>
  <c r="H1913" i="5"/>
  <c r="F1913" i="5"/>
  <c r="G2133" i="5"/>
  <c r="E2133" i="5"/>
  <c r="X2133" i="5" s="1"/>
  <c r="I2133" i="5"/>
  <c r="F2133" i="5"/>
  <c r="H2269" i="5"/>
  <c r="E2269" i="5"/>
  <c r="X2269" i="5" s="1"/>
  <c r="G2269" i="5"/>
  <c r="R825" i="5"/>
  <c r="R904" i="5"/>
  <c r="R1207" i="5"/>
  <c r="R1470" i="5"/>
  <c r="E1470" i="5"/>
  <c r="X1470" i="5" s="1"/>
  <c r="J1606" i="5"/>
  <c r="H1606" i="5"/>
  <c r="R1606" i="5"/>
  <c r="F1606" i="5"/>
  <c r="E1606" i="5"/>
  <c r="X1606" i="5" s="1"/>
  <c r="E1702" i="5"/>
  <c r="X1702" i="5" s="1"/>
  <c r="J1702" i="5"/>
  <c r="R1702" i="5"/>
  <c r="F1702" i="5"/>
  <c r="I1834" i="5"/>
  <c r="R1834" i="5"/>
  <c r="J1834" i="5"/>
  <c r="J1914" i="5"/>
  <c r="G1914" i="5"/>
  <c r="R1914" i="5"/>
  <c r="E1914" i="5"/>
  <c r="X1914" i="5" s="1"/>
  <c r="I2026" i="5"/>
  <c r="R2026" i="5"/>
  <c r="E2026" i="5"/>
  <c r="X2026" i="5" s="1"/>
  <c r="H2114" i="5"/>
  <c r="R2114" i="5"/>
  <c r="E2114" i="5"/>
  <c r="X2114" i="5" s="1"/>
  <c r="E2238" i="5"/>
  <c r="X2238" i="5" s="1"/>
  <c r="H2238" i="5"/>
  <c r="J2238" i="5"/>
  <c r="F2238" i="5"/>
  <c r="F1331" i="5"/>
  <c r="J1331" i="5"/>
  <c r="E1627" i="5"/>
  <c r="X1627" i="5" s="1"/>
  <c r="R1627" i="5"/>
  <c r="G1707" i="5"/>
  <c r="E1707" i="5"/>
  <c r="X1707" i="5" s="1"/>
  <c r="F2026" i="5"/>
  <c r="H2127" i="5"/>
  <c r="F1361" i="5"/>
  <c r="I1470" i="5"/>
  <c r="G1702" i="5"/>
  <c r="G1358" i="5"/>
  <c r="F2114" i="5"/>
  <c r="G2238" i="5"/>
  <c r="R900" i="5"/>
  <c r="R1657" i="5"/>
  <c r="E1913" i="5"/>
  <c r="X1913" i="5" s="1"/>
  <c r="R2133" i="5"/>
  <c r="I1357" i="5"/>
  <c r="I1557" i="5"/>
  <c r="R877" i="5"/>
  <c r="R936" i="5"/>
  <c r="R1068" i="5"/>
  <c r="R1182" i="5"/>
  <c r="X1281" i="5"/>
  <c r="R1281" i="5"/>
  <c r="R1305" i="5"/>
  <c r="E1305" i="5"/>
  <c r="X1305" i="5" s="1"/>
  <c r="J1305" i="5"/>
  <c r="F1305" i="5"/>
  <c r="R1405" i="5"/>
  <c r="G1405" i="5"/>
  <c r="F1405" i="5"/>
  <c r="H1405" i="5"/>
  <c r="I1405" i="5"/>
  <c r="J1473" i="5"/>
  <c r="F1473" i="5"/>
  <c r="I1473" i="5"/>
  <c r="H1473" i="5"/>
  <c r="E1473" i="5"/>
  <c r="X1473" i="5" s="1"/>
  <c r="R1629" i="5"/>
  <c r="G1629" i="5"/>
  <c r="H1629" i="5"/>
  <c r="J1629" i="5"/>
  <c r="J1721" i="5"/>
  <c r="H1721" i="5"/>
  <c r="F1721" i="5"/>
  <c r="E1721" i="5"/>
  <c r="X1721" i="5" s="1"/>
  <c r="I1721" i="5"/>
  <c r="G1813" i="5"/>
  <c r="I1813" i="5"/>
  <c r="H1813" i="5"/>
  <c r="F1813" i="5"/>
  <c r="R1813" i="5"/>
  <c r="H2081" i="5"/>
  <c r="R2081" i="5"/>
  <c r="I2189" i="5"/>
  <c r="F2189" i="5"/>
  <c r="R843" i="5"/>
  <c r="J1358" i="5"/>
  <c r="R1358" i="5"/>
  <c r="H1358" i="5"/>
  <c r="R1538" i="5"/>
  <c r="F1538" i="5"/>
  <c r="I1538" i="5"/>
  <c r="H1642" i="5"/>
  <c r="J1642" i="5"/>
  <c r="E1642" i="5"/>
  <c r="X1642" i="5" s="1"/>
  <c r="I1642" i="5"/>
  <c r="G1774" i="5"/>
  <c r="J1774" i="5"/>
  <c r="H1774" i="5"/>
  <c r="E1774" i="5"/>
  <c r="X1774" i="5" s="1"/>
  <c r="E1974" i="5"/>
  <c r="X1974" i="5" s="1"/>
  <c r="R1974" i="5"/>
  <c r="F1974" i="5"/>
  <c r="J2086" i="5"/>
  <c r="G2086" i="5"/>
  <c r="F2086" i="5"/>
  <c r="H2086" i="5"/>
  <c r="R2086" i="5"/>
  <c r="E2174" i="5"/>
  <c r="X2174" i="5" s="1"/>
  <c r="G2174" i="5"/>
  <c r="F2174" i="5"/>
  <c r="J2174" i="5"/>
  <c r="R2286" i="5"/>
  <c r="I2286" i="5"/>
  <c r="G2286" i="5"/>
  <c r="F2286" i="5"/>
  <c r="J2286" i="5"/>
  <c r="E1987" i="5"/>
  <c r="X1987" i="5" s="1"/>
  <c r="H1987" i="5"/>
  <c r="I2103" i="5"/>
  <c r="R2103" i="5"/>
  <c r="E2159" i="5"/>
  <c r="X2159" i="5" s="1"/>
  <c r="I2159" i="5"/>
  <c r="F2331" i="5"/>
  <c r="R2331" i="5"/>
  <c r="E2355" i="5"/>
  <c r="X2355" i="5" s="1"/>
  <c r="F2355" i="5"/>
  <c r="H1437" i="5"/>
  <c r="G1642" i="5"/>
  <c r="R1941" i="5"/>
  <c r="H1538" i="5"/>
  <c r="H2026" i="5"/>
  <c r="I2114" i="5"/>
  <c r="J2355" i="5"/>
  <c r="R1115" i="5"/>
  <c r="R1251" i="5"/>
  <c r="E2086" i="5"/>
  <c r="X2086" i="5" s="1"/>
  <c r="G1834" i="5"/>
  <c r="I1914" i="5"/>
  <c r="H1914" i="5"/>
  <c r="J1437" i="5"/>
  <c r="E1358" i="5"/>
  <c r="X1358" i="5" s="1"/>
  <c r="G2114" i="5"/>
  <c r="F1435" i="5"/>
  <c r="I1499" i="5"/>
  <c r="R1987" i="5"/>
  <c r="I2086" i="5"/>
  <c r="R2174" i="5"/>
  <c r="G1535" i="5"/>
  <c r="E1807" i="5"/>
  <c r="X1807" i="5" s="1"/>
  <c r="G1499" i="5"/>
  <c r="E1331" i="5"/>
  <c r="X1331" i="5" s="1"/>
  <c r="R1774" i="5"/>
  <c r="H1974" i="5"/>
  <c r="E2286" i="5"/>
  <c r="X2286" i="5" s="1"/>
  <c r="R957" i="5"/>
  <c r="R1142" i="5"/>
  <c r="R1473" i="5"/>
  <c r="E1761" i="5"/>
  <c r="X1761" i="5" s="1"/>
  <c r="J1913" i="5"/>
  <c r="H2133" i="5"/>
  <c r="I1305" i="5"/>
  <c r="R1023" i="5"/>
  <c r="J1552" i="5"/>
  <c r="I2188" i="5"/>
  <c r="I2366" i="5"/>
  <c r="G1891" i="5"/>
  <c r="H1459" i="5"/>
  <c r="I2131" i="5"/>
  <c r="J1478" i="5"/>
  <c r="J2094" i="5"/>
  <c r="H2242" i="5"/>
  <c r="E1478" i="5"/>
  <c r="X1478" i="5" s="1"/>
  <c r="H1362" i="5"/>
  <c r="E1557" i="5"/>
  <c r="X1557" i="5" s="1"/>
  <c r="F1629" i="5"/>
  <c r="I2081" i="5"/>
  <c r="H2189" i="5"/>
  <c r="J2133" i="5"/>
  <c r="J2269" i="5"/>
  <c r="I2269" i="5"/>
  <c r="G1305" i="5"/>
  <c r="R1557" i="5"/>
  <c r="G1557" i="5"/>
  <c r="E2081" i="5"/>
  <c r="X2081" i="5" s="1"/>
  <c r="G2189" i="5"/>
  <c r="R874" i="5"/>
  <c r="R1103" i="5"/>
  <c r="E1301" i="5"/>
  <c r="X1301" i="5" s="1"/>
  <c r="F1469" i="5"/>
  <c r="I1553" i="5"/>
  <c r="G1609" i="5"/>
  <c r="I1797" i="5"/>
  <c r="R1937" i="5"/>
  <c r="F1989" i="5"/>
  <c r="H2313" i="5"/>
  <c r="I2397" i="5"/>
  <c r="F1433" i="5"/>
  <c r="F2181" i="5"/>
  <c r="F2106" i="5"/>
  <c r="E2181" i="5"/>
  <c r="X2181" i="5" s="1"/>
  <c r="F1333" i="5"/>
  <c r="H1889" i="5"/>
  <c r="J1937" i="5"/>
  <c r="R1989" i="5"/>
  <c r="J2121" i="5"/>
  <c r="I2313" i="5"/>
  <c r="F1966" i="5"/>
  <c r="H1510" i="5"/>
  <c r="G1510" i="5"/>
  <c r="J1830" i="5"/>
  <c r="E2282" i="5"/>
  <c r="X2282" i="5" s="1"/>
  <c r="R892" i="5"/>
  <c r="I1941" i="5"/>
  <c r="F2081" i="5"/>
  <c r="J2081" i="5"/>
  <c r="R2189" i="5"/>
  <c r="J2189" i="5"/>
  <c r="E1830" i="5"/>
  <c r="X1830" i="5" s="1"/>
  <c r="F1438" i="5"/>
  <c r="B45" i="6"/>
  <c r="G45" i="6" s="1"/>
  <c r="G20" i="6"/>
  <c r="H20" i="6" s="1"/>
  <c r="B25" i="6"/>
  <c r="G25" i="6" s="1"/>
  <c r="F25" i="6"/>
  <c r="B40" i="6"/>
  <c r="G40" i="6" s="1"/>
  <c r="F26" i="6"/>
  <c r="F36" i="6" s="1"/>
  <c r="B30" i="6"/>
  <c r="G30" i="6" s="1"/>
  <c r="B41" i="6"/>
  <c r="G41" i="6" s="1"/>
  <c r="G21" i="6"/>
  <c r="H21" i="6" s="1"/>
  <c r="B26" i="6"/>
  <c r="G26" i="6" s="1"/>
  <c r="B36" i="6"/>
  <c r="B46" i="6"/>
  <c r="G46" i="6" s="1"/>
  <c r="G31" i="6"/>
  <c r="H22" i="6"/>
  <c r="D22" i="6" s="1"/>
  <c r="G47" i="6"/>
  <c r="G42" i="6"/>
  <c r="K65" i="6"/>
  <c r="G27" i="6"/>
  <c r="G32" i="6"/>
  <c r="G43" i="6"/>
  <c r="G38" i="6"/>
  <c r="G35" i="6"/>
  <c r="G28" i="6"/>
  <c r="G33" i="6"/>
  <c r="G37" i="6"/>
  <c r="G48" i="6"/>
  <c r="F28" i="6"/>
  <c r="C23" i="6"/>
  <c r="C18" i="6"/>
  <c r="C16" i="6"/>
  <c r="H1331" i="5"/>
  <c r="I1435" i="5"/>
  <c r="F1499" i="5"/>
  <c r="I1879" i="5"/>
  <c r="I1987" i="5"/>
  <c r="R1168" i="5"/>
  <c r="J2331" i="5"/>
  <c r="J2103" i="5"/>
  <c r="H2355" i="5"/>
  <c r="G1361" i="5"/>
  <c r="G2159" i="5"/>
  <c r="G1627" i="5"/>
  <c r="R1707" i="5"/>
  <c r="H1807" i="5"/>
  <c r="G1943" i="5"/>
  <c r="F1987" i="5"/>
  <c r="E2127" i="5"/>
  <c r="X2127" i="5" s="1"/>
  <c r="H2159" i="5"/>
  <c r="E2211" i="5"/>
  <c r="X2211" i="5" s="1"/>
  <c r="G2271" i="5"/>
  <c r="I1943" i="5"/>
  <c r="I1535" i="5"/>
  <c r="R2159" i="5"/>
  <c r="J1435" i="5"/>
  <c r="R1499" i="5"/>
  <c r="H1879" i="5"/>
  <c r="R1879" i="5"/>
  <c r="G1987" i="5"/>
  <c r="R2211" i="5"/>
  <c r="E2331" i="5"/>
  <c r="X2331" i="5" s="1"/>
  <c r="F1535" i="5"/>
  <c r="I2271" i="5"/>
  <c r="R2271" i="5"/>
  <c r="H2331" i="5"/>
  <c r="I2355" i="5"/>
  <c r="I1361" i="5"/>
  <c r="H1627" i="5"/>
  <c r="G1331" i="5"/>
  <c r="F1627" i="5"/>
  <c r="F1707" i="5"/>
  <c r="F1807" i="5"/>
  <c r="I1807" i="5"/>
  <c r="G2103" i="5"/>
  <c r="I2127" i="5"/>
  <c r="G2127" i="5"/>
  <c r="H2211" i="5"/>
  <c r="H2271" i="5"/>
  <c r="G2355" i="5"/>
  <c r="R1066" i="5"/>
  <c r="R1435" i="5"/>
  <c r="E1499" i="5"/>
  <c r="X1499" i="5" s="1"/>
  <c r="R827" i="5"/>
  <c r="R850" i="5"/>
  <c r="R866" i="5"/>
  <c r="R881" i="5"/>
  <c r="R916" i="5"/>
  <c r="R942" i="5"/>
  <c r="R961" i="5"/>
  <c r="R995" i="5"/>
  <c r="R1150" i="5"/>
  <c r="R1195" i="5"/>
  <c r="R1264" i="5"/>
  <c r="X1285" i="5"/>
  <c r="F1377" i="5"/>
  <c r="R1377" i="5"/>
  <c r="F1409" i="5"/>
  <c r="R1409" i="5"/>
  <c r="E1409" i="5"/>
  <c r="X1409" i="5" s="1"/>
  <c r="I1445" i="5"/>
  <c r="F1445" i="5"/>
  <c r="G1485" i="5"/>
  <c r="E1485" i="5"/>
  <c r="X1485" i="5" s="1"/>
  <c r="I1485" i="5"/>
  <c r="R1485" i="5"/>
  <c r="H1485" i="5"/>
  <c r="H1561" i="5"/>
  <c r="G1561" i="5"/>
  <c r="G1661" i="5"/>
  <c r="E1661" i="5"/>
  <c r="X1661" i="5" s="1"/>
  <c r="I1725" i="5"/>
  <c r="G1725" i="5"/>
  <c r="F1725" i="5"/>
  <c r="G1821" i="5"/>
  <c r="I1821" i="5"/>
  <c r="R1925" i="5"/>
  <c r="H1925" i="5"/>
  <c r="J2041" i="5"/>
  <c r="G2041" i="5"/>
  <c r="E2093" i="5"/>
  <c r="X2093" i="5" s="1"/>
  <c r="F2093" i="5"/>
  <c r="F2281" i="5"/>
  <c r="I2281" i="5"/>
  <c r="J2333" i="5"/>
  <c r="G2333" i="5"/>
  <c r="F2333" i="5"/>
  <c r="R828" i="5"/>
  <c r="R855" i="5"/>
  <c r="R875" i="5"/>
  <c r="R943" i="5"/>
  <c r="R962" i="5"/>
  <c r="J1362" i="5"/>
  <c r="R1362" i="5"/>
  <c r="F1362" i="5"/>
  <c r="I1478" i="5"/>
  <c r="R1478" i="5"/>
  <c r="J1666" i="5"/>
  <c r="G1666" i="5"/>
  <c r="E1666" i="5"/>
  <c r="X1666" i="5" s="1"/>
  <c r="H1666" i="5"/>
  <c r="F1710" i="5"/>
  <c r="G1710" i="5"/>
  <c r="I1854" i="5"/>
  <c r="H1854" i="5"/>
  <c r="R1854" i="5"/>
  <c r="G1918" i="5"/>
  <c r="F1918" i="5"/>
  <c r="F1990" i="5"/>
  <c r="G1990" i="5"/>
  <c r="I2030" i="5"/>
  <c r="R2030" i="5"/>
  <c r="F2030" i="5"/>
  <c r="G2126" i="5"/>
  <c r="E2126" i="5"/>
  <c r="X2126" i="5" s="1"/>
  <c r="F2126" i="5"/>
  <c r="J2206" i="5"/>
  <c r="G2206" i="5"/>
  <c r="R2206" i="5"/>
  <c r="F2211" i="5"/>
  <c r="J1987" i="5"/>
  <c r="R848" i="5"/>
  <c r="R1331" i="5"/>
  <c r="H1435" i="5"/>
  <c r="H1499" i="5"/>
  <c r="E1879" i="5"/>
  <c r="X1879" i="5" s="1"/>
  <c r="J2211" i="5"/>
  <c r="G2331" i="5"/>
  <c r="E2103" i="5"/>
  <c r="X2103" i="5" s="1"/>
  <c r="I2331" i="5"/>
  <c r="R1943" i="5"/>
  <c r="J1879" i="5"/>
  <c r="E1943" i="5"/>
  <c r="X1943" i="5" s="1"/>
  <c r="J2159" i="5"/>
  <c r="H1943" i="5"/>
  <c r="R921" i="5"/>
  <c r="R1009" i="5"/>
  <c r="I1331" i="5"/>
  <c r="I1627" i="5"/>
  <c r="J1627" i="5"/>
  <c r="H1707" i="5"/>
  <c r="I1707" i="5"/>
  <c r="R1807" i="5"/>
  <c r="F2103" i="5"/>
  <c r="F2127" i="5"/>
  <c r="R2127" i="5"/>
  <c r="G2211" i="5"/>
  <c r="J2271" i="5"/>
  <c r="R898" i="5"/>
  <c r="R1535" i="5"/>
  <c r="R1109" i="5"/>
  <c r="J1707" i="5"/>
  <c r="J1405" i="5"/>
  <c r="I1421" i="5"/>
  <c r="B53" i="4"/>
  <c r="A38" i="6" s="1"/>
  <c r="B47" i="4"/>
  <c r="A33" i="6" s="1"/>
  <c r="B65" i="4"/>
  <c r="A48" i="6" s="1"/>
  <c r="B59" i="4"/>
  <c r="A43" i="6" s="1"/>
  <c r="G55" i="4"/>
  <c r="G49" i="4"/>
  <c r="G31" i="4"/>
  <c r="G61" i="4"/>
  <c r="G68" i="4"/>
  <c r="G37" i="4"/>
  <c r="A27" i="6"/>
  <c r="B64" i="4"/>
  <c r="A47" i="6" s="1"/>
  <c r="B46" i="4"/>
  <c r="A32" i="6" s="1"/>
  <c r="B52" i="4"/>
  <c r="A37" i="6" s="1"/>
  <c r="H2157" i="5"/>
  <c r="E2157" i="5"/>
  <c r="X2157" i="5" s="1"/>
  <c r="G2157" i="5"/>
  <c r="F2157" i="5"/>
  <c r="R2157" i="5"/>
  <c r="J2157" i="5"/>
  <c r="J2221" i="5"/>
  <c r="R2221" i="5"/>
  <c r="I2221" i="5"/>
  <c r="H2221" i="5"/>
  <c r="F2221" i="5"/>
  <c r="E2221" i="5"/>
  <c r="X2221" i="5" s="1"/>
  <c r="J2297" i="5"/>
  <c r="F2297" i="5"/>
  <c r="E2297" i="5"/>
  <c r="X2297" i="5" s="1"/>
  <c r="H2297" i="5"/>
  <c r="G2297" i="5"/>
  <c r="I2297" i="5"/>
  <c r="E2373" i="5"/>
  <c r="X2373" i="5" s="1"/>
  <c r="I2373" i="5"/>
  <c r="F2373" i="5"/>
  <c r="H2373" i="5"/>
  <c r="J2373" i="5"/>
  <c r="R835" i="5"/>
  <c r="R897" i="5"/>
  <c r="R1179" i="5"/>
  <c r="F1366" i="5"/>
  <c r="R1366" i="5"/>
  <c r="H1498" i="5"/>
  <c r="I1498" i="5"/>
  <c r="H1614" i="5"/>
  <c r="F1614" i="5"/>
  <c r="R1614" i="5"/>
  <c r="E1718" i="5"/>
  <c r="X1718" i="5" s="1"/>
  <c r="H1718" i="5"/>
  <c r="R2010" i="5"/>
  <c r="G2010" i="5"/>
  <c r="G2098" i="5"/>
  <c r="I2098" i="5"/>
  <c r="F2394" i="5"/>
  <c r="G2394" i="5"/>
  <c r="R870" i="5"/>
  <c r="R907" i="5"/>
  <c r="R919" i="5"/>
  <c r="R946" i="5"/>
  <c r="R1003" i="5"/>
  <c r="R1055" i="5"/>
  <c r="R1081" i="5"/>
  <c r="R1158" i="5"/>
  <c r="R1202" i="5"/>
  <c r="R1273" i="5"/>
  <c r="G1297" i="5"/>
  <c r="I1297" i="5"/>
  <c r="I1313" i="5"/>
  <c r="R1313" i="5"/>
  <c r="E1313" i="5"/>
  <c r="X1313" i="5" s="1"/>
  <c r="H1313" i="5"/>
  <c r="J1389" i="5"/>
  <c r="I1389" i="5"/>
  <c r="G1389" i="5"/>
  <c r="H1389" i="5"/>
  <c r="R1389" i="5"/>
  <c r="F1389" i="5"/>
  <c r="F1449" i="5"/>
  <c r="G1449" i="5"/>
  <c r="H1449" i="5"/>
  <c r="I1449" i="5"/>
  <c r="R1449" i="5"/>
  <c r="J1449" i="5"/>
  <c r="E1497" i="5"/>
  <c r="X1497" i="5" s="1"/>
  <c r="H1497" i="5"/>
  <c r="F1497" i="5"/>
  <c r="R1497" i="5"/>
  <c r="I1497" i="5"/>
  <c r="J1497" i="5"/>
  <c r="G1577" i="5"/>
  <c r="I1577" i="5"/>
  <c r="F1577" i="5"/>
  <c r="E1649" i="5"/>
  <c r="X1649" i="5" s="1"/>
  <c r="J1649" i="5"/>
  <c r="F1649" i="5"/>
  <c r="G1649" i="5"/>
  <c r="R1649" i="5"/>
  <c r="G1669" i="5"/>
  <c r="R1669" i="5"/>
  <c r="I1669" i="5"/>
  <c r="J1669" i="5"/>
  <c r="E1733" i="5"/>
  <c r="X1733" i="5" s="1"/>
  <c r="H1733" i="5"/>
  <c r="G1733" i="5"/>
  <c r="F1785" i="5"/>
  <c r="G1785" i="5"/>
  <c r="R1785" i="5"/>
  <c r="E1785" i="5"/>
  <c r="X1785" i="5" s="1"/>
  <c r="E1881" i="5"/>
  <c r="X1881" i="5" s="1"/>
  <c r="G1881" i="5"/>
  <c r="H1881" i="5"/>
  <c r="J1881" i="5"/>
  <c r="R1881" i="5"/>
  <c r="H1933" i="5"/>
  <c r="E1933" i="5"/>
  <c r="X1933" i="5" s="1"/>
  <c r="F2053" i="5"/>
  <c r="R2053" i="5"/>
  <c r="J2053" i="5"/>
  <c r="I2053" i="5"/>
  <c r="H2053" i="5"/>
  <c r="E2053" i="5"/>
  <c r="X2053" i="5" s="1"/>
  <c r="G1504" i="5"/>
  <c r="F1504" i="5"/>
  <c r="F2396" i="5"/>
  <c r="H1304" i="5"/>
  <c r="F1344" i="5"/>
  <c r="J1472" i="5"/>
  <c r="I1472" i="5"/>
  <c r="R1504" i="5"/>
  <c r="E1624" i="5"/>
  <c r="X1624" i="5" s="1"/>
  <c r="R1624" i="5"/>
  <c r="R2396" i="5"/>
  <c r="I1404" i="5"/>
  <c r="F1664" i="5"/>
  <c r="G1780" i="5"/>
  <c r="H1872" i="5"/>
  <c r="G2396" i="5"/>
  <c r="R929" i="5"/>
  <c r="I1872" i="5"/>
  <c r="E1449" i="5"/>
  <c r="X1449" i="5" s="1"/>
  <c r="H1649" i="5"/>
  <c r="J1733" i="5"/>
  <c r="G2053" i="5"/>
  <c r="I2157" i="5"/>
  <c r="G2221" i="5"/>
  <c r="H1785" i="5"/>
  <c r="R858" i="5"/>
  <c r="H2109" i="5"/>
  <c r="R2109" i="5"/>
  <c r="J1404" i="5"/>
  <c r="H1664" i="5"/>
  <c r="H1624" i="5"/>
  <c r="E1304" i="5"/>
  <c r="X1304" i="5" s="1"/>
  <c r="R1472" i="5"/>
  <c r="I1920" i="5"/>
  <c r="H2396" i="5"/>
  <c r="R1074" i="5"/>
  <c r="F1304" i="5"/>
  <c r="R1344" i="5"/>
  <c r="E1344" i="5"/>
  <c r="X1344" i="5" s="1"/>
  <c r="G1472" i="5"/>
  <c r="J1504" i="5"/>
  <c r="J1624" i="5"/>
  <c r="E1920" i="5"/>
  <c r="X1920" i="5" s="1"/>
  <c r="F1404" i="5"/>
  <c r="G1664" i="5"/>
  <c r="J1780" i="5"/>
  <c r="J1872" i="5"/>
  <c r="F1872" i="5"/>
  <c r="J1313" i="5"/>
  <c r="F1881" i="5"/>
  <c r="I1977" i="5"/>
  <c r="H1977" i="5"/>
  <c r="R1977" i="5"/>
  <c r="J1977" i="5"/>
  <c r="E1977" i="5"/>
  <c r="X1977" i="5" s="1"/>
  <c r="G1313" i="5"/>
  <c r="E1404" i="5"/>
  <c r="X1404" i="5" s="1"/>
  <c r="F1624" i="5"/>
  <c r="I1624" i="5"/>
  <c r="I1304" i="5"/>
  <c r="R1920" i="5"/>
  <c r="J1664" i="5"/>
  <c r="J1920" i="5"/>
  <c r="E2396" i="5"/>
  <c r="X2396" i="5" s="1"/>
  <c r="R895" i="5"/>
  <c r="R1235" i="5"/>
  <c r="R1304" i="5"/>
  <c r="J1344" i="5"/>
  <c r="H1344" i="5"/>
  <c r="F1472" i="5"/>
  <c r="H1504" i="5"/>
  <c r="H1404" i="5"/>
  <c r="R1664" i="5"/>
  <c r="I1780" i="5"/>
  <c r="H1780" i="5"/>
  <c r="E1872" i="5"/>
  <c r="X1872" i="5" s="1"/>
  <c r="H1920" i="5"/>
  <c r="I2396" i="5"/>
  <c r="R838" i="5"/>
  <c r="R1297" i="5"/>
  <c r="R965" i="5"/>
  <c r="F1313" i="5"/>
  <c r="H1669" i="5"/>
  <c r="I1881" i="5"/>
  <c r="F1977" i="5"/>
  <c r="R2297" i="5"/>
  <c r="G1950" i="5"/>
  <c r="H1950" i="5"/>
  <c r="J1950" i="5"/>
  <c r="H2010" i="5"/>
  <c r="E1674" i="5"/>
  <c r="X1674" i="5" s="1"/>
  <c r="I1674" i="5"/>
  <c r="E1366" i="5"/>
  <c r="X1366" i="5" s="1"/>
  <c r="H1586" i="5"/>
  <c r="J1586" i="5"/>
  <c r="R1363" i="5"/>
  <c r="R2107" i="5"/>
  <c r="H2167" i="5"/>
  <c r="I2335" i="5"/>
  <c r="E2219" i="5"/>
  <c r="X2219" i="5" s="1"/>
  <c r="F1947" i="5"/>
  <c r="I2394" i="5"/>
  <c r="R1547" i="5"/>
  <c r="R1643" i="5"/>
  <c r="H1643" i="5"/>
  <c r="E1891" i="5"/>
  <c r="X1891" i="5" s="1"/>
  <c r="R1891" i="5"/>
  <c r="H2011" i="5"/>
  <c r="I2011" i="5"/>
  <c r="I2167" i="5"/>
  <c r="R1079" i="5"/>
  <c r="G1827" i="5"/>
  <c r="I1947" i="5"/>
  <c r="G1519" i="5"/>
  <c r="R2131" i="5"/>
  <c r="I2219" i="5"/>
  <c r="R1767" i="5"/>
  <c r="I1366" i="5"/>
  <c r="J1718" i="5"/>
  <c r="J2010" i="5"/>
  <c r="J1366" i="5"/>
  <c r="R1950" i="5"/>
  <c r="R1033" i="5"/>
  <c r="J1498" i="5"/>
  <c r="E1614" i="5"/>
  <c r="X1614" i="5" s="1"/>
  <c r="F2098" i="5"/>
  <c r="E2210" i="5"/>
  <c r="X2210" i="5" s="1"/>
  <c r="F2210" i="5"/>
  <c r="R820" i="5"/>
  <c r="R862" i="5"/>
  <c r="R910" i="5"/>
  <c r="R953" i="5"/>
  <c r="R969" i="5"/>
  <c r="R1061" i="5"/>
  <c r="R1166" i="5"/>
  <c r="R1210" i="5"/>
  <c r="R1277" i="5"/>
  <c r="I1301" i="5"/>
  <c r="H1301" i="5"/>
  <c r="J1301" i="5"/>
  <c r="F1301" i="5"/>
  <c r="G1333" i="5"/>
  <c r="R1333" i="5"/>
  <c r="H1333" i="5"/>
  <c r="J1333" i="5"/>
  <c r="E1401" i="5"/>
  <c r="X1401" i="5" s="1"/>
  <c r="I1401" i="5"/>
  <c r="H1401" i="5"/>
  <c r="R1401" i="5"/>
  <c r="G1433" i="5"/>
  <c r="R1433" i="5"/>
  <c r="I1433" i="5"/>
  <c r="R1469" i="5"/>
  <c r="J1469" i="5"/>
  <c r="H1469" i="5"/>
  <c r="I1469" i="5"/>
  <c r="F1553" i="5"/>
  <c r="E1553" i="5"/>
  <c r="X1553" i="5" s="1"/>
  <c r="R1553" i="5"/>
  <c r="E1609" i="5"/>
  <c r="X1609" i="5" s="1"/>
  <c r="I1609" i="5"/>
  <c r="J1609" i="5"/>
  <c r="H1609" i="5"/>
  <c r="G1653" i="5"/>
  <c r="J1653" i="5"/>
  <c r="F1653" i="5"/>
  <c r="H1653" i="5"/>
  <c r="R1653" i="5"/>
  <c r="J1713" i="5"/>
  <c r="I1713" i="5"/>
  <c r="G1757" i="5"/>
  <c r="R1757" i="5"/>
  <c r="F1757" i="5"/>
  <c r="E1797" i="5"/>
  <c r="X1797" i="5" s="1"/>
  <c r="G1797" i="5"/>
  <c r="R1797" i="5"/>
  <c r="H1797" i="5"/>
  <c r="J1889" i="5"/>
  <c r="R1889" i="5"/>
  <c r="G1937" i="5"/>
  <c r="H1937" i="5"/>
  <c r="E1937" i="5"/>
  <c r="X1937" i="5" s="1"/>
  <c r="F1937" i="5"/>
  <c r="E1989" i="5"/>
  <c r="X1989" i="5" s="1"/>
  <c r="G1989" i="5"/>
  <c r="I1989" i="5"/>
  <c r="J1989" i="5"/>
  <c r="R2121" i="5"/>
  <c r="E2121" i="5"/>
  <c r="X2121" i="5" s="1"/>
  <c r="I2121" i="5"/>
  <c r="H2121" i="5"/>
  <c r="J2181" i="5"/>
  <c r="G2181" i="5"/>
  <c r="R2181" i="5"/>
  <c r="J2313" i="5"/>
  <c r="G2313" i="5"/>
  <c r="R2313" i="5"/>
  <c r="F2313" i="5"/>
  <c r="E2397" i="5"/>
  <c r="X2397" i="5" s="1"/>
  <c r="G2397" i="5"/>
  <c r="R2397" i="5"/>
  <c r="F2397" i="5"/>
  <c r="E1822" i="5"/>
  <c r="X1822" i="5" s="1"/>
  <c r="J1822" i="5"/>
  <c r="E2098" i="5"/>
  <c r="X2098" i="5" s="1"/>
  <c r="H2098" i="5"/>
  <c r="A16" i="6"/>
  <c r="G1363" i="5"/>
  <c r="I1822" i="5"/>
  <c r="E2010" i="5"/>
  <c r="X2010" i="5" s="1"/>
  <c r="G2167" i="5"/>
  <c r="G2131" i="5"/>
  <c r="G1674" i="5"/>
  <c r="G1459" i="5"/>
  <c r="R1586" i="5"/>
  <c r="E2142" i="5"/>
  <c r="X2142" i="5" s="1"/>
  <c r="R1132" i="5"/>
  <c r="E1363" i="5"/>
  <c r="X1363" i="5" s="1"/>
  <c r="J2107" i="5"/>
  <c r="R2383" i="5"/>
  <c r="G2142" i="5"/>
  <c r="G1547" i="5"/>
  <c r="R905" i="5"/>
  <c r="H1547" i="5"/>
  <c r="F1643" i="5"/>
  <c r="F1891" i="5"/>
  <c r="I1891" i="5"/>
  <c r="E2011" i="5"/>
  <c r="X2011" i="5" s="1"/>
  <c r="R2167" i="5"/>
  <c r="F2335" i="5"/>
  <c r="E1827" i="5"/>
  <c r="X1827" i="5" s="1"/>
  <c r="H1947" i="5"/>
  <c r="R2275" i="5"/>
  <c r="I1519" i="5"/>
  <c r="F2131" i="5"/>
  <c r="F2046" i="5"/>
  <c r="J2046" i="5"/>
  <c r="I1718" i="5"/>
  <c r="G1498" i="5"/>
  <c r="E1498" i="5"/>
  <c r="X1498" i="5" s="1"/>
  <c r="J1866" i="5"/>
  <c r="I1950" i="5"/>
  <c r="J1614" i="5"/>
  <c r="R2098" i="5"/>
  <c r="R1718" i="5"/>
  <c r="F1950" i="5"/>
  <c r="R2142" i="5"/>
  <c r="E2262" i="5"/>
  <c r="X2262" i="5" s="1"/>
  <c r="G2262" i="5"/>
  <c r="I2262" i="5"/>
  <c r="G2107" i="5"/>
  <c r="G2335" i="5"/>
  <c r="R1822" i="5"/>
  <c r="I2010" i="5"/>
  <c r="I2046" i="5"/>
  <c r="H2046" i="5"/>
  <c r="R1674" i="5"/>
  <c r="H1674" i="5"/>
  <c r="F1586" i="5"/>
  <c r="G1586" i="5"/>
  <c r="J2142" i="5"/>
  <c r="F2107" i="5"/>
  <c r="J1459" i="5"/>
  <c r="E2107" i="5"/>
  <c r="X2107" i="5" s="1"/>
  <c r="F2167" i="5"/>
  <c r="R2335" i="5"/>
  <c r="E1547" i="5"/>
  <c r="X1547" i="5" s="1"/>
  <c r="H2383" i="5"/>
  <c r="F2275" i="5"/>
  <c r="J1827" i="5"/>
  <c r="E1643" i="5"/>
  <c r="X1643" i="5" s="1"/>
  <c r="F1827" i="5"/>
  <c r="J1947" i="5"/>
  <c r="F2219" i="5"/>
  <c r="I2275" i="5"/>
  <c r="E2383" i="5"/>
  <c r="X2383" i="5" s="1"/>
  <c r="H2394" i="5"/>
  <c r="F2262" i="5"/>
  <c r="I2142" i="5"/>
  <c r="F2383" i="5"/>
  <c r="H2107" i="5"/>
  <c r="I1459" i="5"/>
  <c r="F2011" i="5"/>
  <c r="E1519" i="5"/>
  <c r="X1519" i="5" s="1"/>
  <c r="F1767" i="5"/>
  <c r="F1547" i="5"/>
  <c r="J1643" i="5"/>
  <c r="G1767" i="5"/>
  <c r="H1891" i="5"/>
  <c r="J2011" i="5"/>
  <c r="R1519" i="5"/>
  <c r="H1363" i="5"/>
  <c r="R1459" i="5"/>
  <c r="H1827" i="5"/>
  <c r="I2383" i="5"/>
  <c r="R938" i="5"/>
  <c r="J1519" i="5"/>
  <c r="J2131" i="5"/>
  <c r="H2131" i="5"/>
  <c r="H1822" i="5"/>
  <c r="I1614" i="5"/>
  <c r="R947" i="5"/>
  <c r="R1252" i="5"/>
  <c r="G1366" i="5"/>
  <c r="R1498" i="5"/>
  <c r="F1498" i="5"/>
  <c r="E1950" i="5"/>
  <c r="X1950" i="5" s="1"/>
  <c r="G1614" i="5"/>
  <c r="I2210" i="5"/>
  <c r="J2210" i="5"/>
  <c r="J2098" i="5"/>
  <c r="R2210" i="5"/>
  <c r="E1561" i="5"/>
  <c r="X1561" i="5" s="1"/>
  <c r="H1377" i="5"/>
  <c r="J1409" i="5"/>
  <c r="G1409" i="5"/>
  <c r="G1445" i="5"/>
  <c r="F1485" i="5"/>
  <c r="F1561" i="5"/>
  <c r="I1637" i="5"/>
  <c r="F1661" i="5"/>
  <c r="H1725" i="5"/>
  <c r="G1773" i="5"/>
  <c r="R1821" i="5"/>
  <c r="E1821" i="5"/>
  <c r="X1821" i="5" s="1"/>
  <c r="J1953" i="5"/>
  <c r="I2041" i="5"/>
  <c r="F2041" i="5"/>
  <c r="J2093" i="5"/>
  <c r="R2205" i="5"/>
  <c r="E2205" i="5"/>
  <c r="X2205" i="5" s="1"/>
  <c r="R2281" i="5"/>
  <c r="H2333" i="5"/>
  <c r="F1925" i="5"/>
  <c r="I1710" i="5"/>
  <c r="R1445" i="5"/>
  <c r="I1561" i="5"/>
  <c r="I1661" i="5"/>
  <c r="J1661" i="5"/>
  <c r="R1725" i="5"/>
  <c r="J1821" i="5"/>
  <c r="H2041" i="5"/>
  <c r="H2093" i="5"/>
  <c r="G2093" i="5"/>
  <c r="J2205" i="5"/>
  <c r="E2281" i="5"/>
  <c r="X2281" i="5" s="1"/>
  <c r="J2281" i="5"/>
  <c r="I2333" i="5"/>
  <c r="E2333" i="5"/>
  <c r="X2333" i="5" s="1"/>
  <c r="E1925" i="5"/>
  <c r="X1925" i="5" s="1"/>
  <c r="E1990" i="5"/>
  <c r="X1990" i="5" s="1"/>
  <c r="H1661" i="5"/>
  <c r="J1445" i="5"/>
  <c r="E2206" i="5"/>
  <c r="X2206" i="5" s="1"/>
  <c r="E1377" i="5"/>
  <c r="X1377" i="5" s="1"/>
  <c r="J1377" i="5"/>
  <c r="I1409" i="5"/>
  <c r="H1409" i="5"/>
  <c r="E1445" i="5"/>
  <c r="X1445" i="5" s="1"/>
  <c r="J1485" i="5"/>
  <c r="J1561" i="5"/>
  <c r="R1661" i="5"/>
  <c r="J1725" i="5"/>
  <c r="F1821" i="5"/>
  <c r="R2041" i="5"/>
  <c r="E2041" i="5"/>
  <c r="X2041" i="5" s="1"/>
  <c r="I2093" i="5"/>
  <c r="R2093" i="5"/>
  <c r="F2205" i="5"/>
  <c r="G2205" i="5"/>
  <c r="H2281" i="5"/>
  <c r="G2281" i="5"/>
  <c r="R2333" i="5"/>
  <c r="J1925" i="5"/>
  <c r="J1710" i="5"/>
  <c r="R1710" i="5"/>
  <c r="I1925" i="5"/>
  <c r="G1925" i="5"/>
  <c r="J1941" i="5"/>
  <c r="H2057" i="5"/>
  <c r="G1718" i="5"/>
  <c r="R1004" i="5"/>
  <c r="R1285" i="5"/>
  <c r="E1866" i="5"/>
  <c r="X1866" i="5" s="1"/>
  <c r="R966" i="5"/>
  <c r="J1610" i="5"/>
  <c r="E1918" i="5"/>
  <c r="X1918" i="5" s="1"/>
  <c r="H1297" i="5"/>
  <c r="E1297" i="5"/>
  <c r="X1297" i="5" s="1"/>
  <c r="J1577" i="5"/>
  <c r="F1357" i="5"/>
  <c r="R1357" i="5"/>
  <c r="J1357" i="5"/>
  <c r="H1357" i="5"/>
  <c r="E1357" i="5"/>
  <c r="X1357" i="5" s="1"/>
  <c r="G1657" i="5"/>
  <c r="I1657" i="5"/>
  <c r="E1713" i="5"/>
  <c r="X1713" i="5" s="1"/>
  <c r="G1713" i="5"/>
  <c r="F1713" i="5"/>
  <c r="F2017" i="5"/>
  <c r="E2017" i="5"/>
  <c r="X2017" i="5" s="1"/>
  <c r="H2017" i="5"/>
  <c r="J2017" i="5"/>
  <c r="R2017" i="5"/>
  <c r="I2017" i="5"/>
  <c r="F2057" i="5"/>
  <c r="R2057" i="5"/>
  <c r="G2057" i="5"/>
  <c r="E2057" i="5"/>
  <c r="X2057" i="5" s="1"/>
  <c r="I2057" i="5"/>
  <c r="E2325" i="5"/>
  <c r="X2325" i="5" s="1"/>
  <c r="J2325" i="5"/>
  <c r="G2325" i="5"/>
  <c r="H2325" i="5"/>
  <c r="R2325" i="5"/>
  <c r="R2405" i="5"/>
  <c r="E2405" i="5"/>
  <c r="X2405" i="5" s="1"/>
  <c r="I2405" i="5"/>
  <c r="F2405" i="5"/>
  <c r="J2405" i="5"/>
  <c r="I1974" i="5"/>
  <c r="G1974" i="5"/>
  <c r="I2238" i="5"/>
  <c r="R2238" i="5"/>
  <c r="J1309" i="5"/>
  <c r="R1309" i="5"/>
  <c r="R1637" i="5"/>
  <c r="F1637" i="5"/>
  <c r="R1933" i="5"/>
  <c r="G1933" i="5"/>
  <c r="I1933" i="5"/>
  <c r="J1933" i="5"/>
  <c r="F1933" i="5"/>
  <c r="I1953" i="5"/>
  <c r="H1953" i="5"/>
  <c r="R1953" i="5"/>
  <c r="I1866" i="5"/>
  <c r="F1866" i="5"/>
  <c r="R859" i="5"/>
  <c r="I1918" i="5"/>
  <c r="R889" i="5"/>
  <c r="J1297" i="5"/>
  <c r="R1047" i="5"/>
  <c r="I1309" i="5"/>
  <c r="G1309" i="5"/>
  <c r="R1577" i="5"/>
  <c r="E1577" i="5"/>
  <c r="X1577" i="5" s="1"/>
  <c r="H1637" i="5"/>
  <c r="J1637" i="5"/>
  <c r="E1953" i="5"/>
  <c r="X1953" i="5" s="1"/>
  <c r="I1889" i="5"/>
  <c r="G1889" i="5"/>
  <c r="F1889" i="5"/>
  <c r="I2261" i="5"/>
  <c r="J2261" i="5"/>
  <c r="R2261" i="5"/>
  <c r="E2261" i="5"/>
  <c r="X2261" i="5" s="1"/>
  <c r="F2261" i="5"/>
  <c r="J1470" i="5"/>
  <c r="H1470" i="5"/>
  <c r="H1866" i="5"/>
  <c r="G1866" i="5"/>
  <c r="H1610" i="5"/>
  <c r="H1918" i="5"/>
  <c r="F1297" i="5"/>
  <c r="H1309" i="5"/>
  <c r="H1577" i="5"/>
  <c r="G1637" i="5"/>
  <c r="F1953" i="5"/>
  <c r="J1421" i="5"/>
  <c r="E1421" i="5"/>
  <c r="X1421" i="5" s="1"/>
  <c r="H1421" i="5"/>
  <c r="G1421" i="5"/>
  <c r="R1421" i="5"/>
  <c r="R1733" i="5"/>
  <c r="F1733" i="5"/>
  <c r="I1733" i="5"/>
  <c r="E1773" i="5"/>
  <c r="X1773" i="5" s="1"/>
  <c r="J1773" i="5"/>
  <c r="F2109" i="5"/>
  <c r="J2109" i="5"/>
  <c r="E2109" i="5"/>
  <c r="X2109" i="5" s="1"/>
  <c r="G2109" i="5"/>
  <c r="I2109" i="5"/>
  <c r="G2137" i="5"/>
  <c r="J2137" i="5"/>
  <c r="I2137" i="5"/>
  <c r="H2137" i="5"/>
  <c r="E2137" i="5"/>
  <c r="X2137" i="5" s="1"/>
  <c r="F2137" i="5"/>
  <c r="R911" i="5"/>
  <c r="J1438" i="5"/>
  <c r="H2030" i="5"/>
  <c r="J2030" i="5"/>
  <c r="H2397" i="5"/>
  <c r="J1433" i="5"/>
  <c r="H1941" i="5"/>
  <c r="R886" i="5"/>
  <c r="E1725" i="5"/>
  <c r="X1725" i="5" s="1"/>
  <c r="R1260" i="5"/>
  <c r="E1433" i="5"/>
  <c r="X1433" i="5" s="1"/>
  <c r="R1123" i="5"/>
  <c r="I1629" i="5"/>
  <c r="E1629" i="5"/>
  <c r="X1629" i="5" s="1"/>
  <c r="F1669" i="5"/>
  <c r="E1669" i="5"/>
  <c r="X1669" i="5" s="1"/>
  <c r="I2126" i="5"/>
  <c r="H2126" i="5"/>
  <c r="G1473" i="5"/>
  <c r="G2405" i="5"/>
  <c r="G1927" i="5"/>
  <c r="E1407" i="5"/>
  <c r="X1407" i="5" s="1"/>
  <c r="R1927" i="5"/>
  <c r="J2194" i="5"/>
  <c r="F1994" i="5"/>
  <c r="G1687" i="5"/>
  <c r="I1559" i="5"/>
  <c r="R1491" i="5"/>
  <c r="E1491" i="5"/>
  <c r="X1491" i="5" s="1"/>
  <c r="J1506" i="5"/>
  <c r="J1559" i="5"/>
  <c r="G1631" i="5"/>
  <c r="G1347" i="5"/>
  <c r="H2375" i="5"/>
  <c r="F2327" i="5"/>
  <c r="F1491" i="5"/>
  <c r="R1734" i="5"/>
  <c r="H1799" i="5"/>
  <c r="R1631" i="5"/>
  <c r="H2363" i="5"/>
  <c r="H1960" i="5"/>
  <c r="R1347" i="5"/>
  <c r="E2406" i="5"/>
  <c r="X2406" i="5" s="1"/>
  <c r="R1994" i="5"/>
  <c r="E2327" i="5"/>
  <c r="X2327" i="5" s="1"/>
  <c r="I2406" i="5"/>
  <c r="E1994" i="5"/>
  <c r="X1994" i="5" s="1"/>
  <c r="I1735" i="5"/>
  <c r="F1799" i="5"/>
  <c r="I2327" i="5"/>
  <c r="H1994" i="5"/>
  <c r="G1799" i="5"/>
  <c r="R2406" i="5"/>
  <c r="F1407" i="5"/>
  <c r="I1407" i="5"/>
  <c r="J1799" i="5"/>
  <c r="R2247" i="5"/>
  <c r="I2247" i="5"/>
  <c r="J1475" i="5"/>
  <c r="E2315" i="5"/>
  <c r="X2315" i="5" s="1"/>
  <c r="I1699" i="5"/>
  <c r="I1815" i="5"/>
  <c r="F1815" i="5"/>
  <c r="E1815" i="5"/>
  <c r="X1815" i="5" s="1"/>
  <c r="E2363" i="5"/>
  <c r="X2363" i="5" s="1"/>
  <c r="F1986" i="5"/>
  <c r="H1735" i="5"/>
  <c r="F1475" i="5"/>
  <c r="I2386" i="5"/>
  <c r="J2386" i="5"/>
  <c r="I2287" i="5"/>
  <c r="J2287" i="5"/>
  <c r="E2287" i="5"/>
  <c r="X2287" i="5" s="1"/>
  <c r="F2287" i="5"/>
  <c r="H2287" i="5"/>
  <c r="R1735" i="5"/>
  <c r="E1475" i="5"/>
  <c r="X1475" i="5" s="1"/>
  <c r="F2375" i="5"/>
  <c r="F1811" i="5"/>
  <c r="I1811" i="5"/>
  <c r="E1811" i="5"/>
  <c r="X1811" i="5" s="1"/>
  <c r="J1811" i="5"/>
  <c r="H1811" i="5"/>
  <c r="R1811" i="5"/>
  <c r="I1955" i="5"/>
  <c r="F1955" i="5"/>
  <c r="R1955" i="5"/>
  <c r="J1955" i="5"/>
  <c r="E1955" i="5"/>
  <c r="X1955" i="5" s="1"/>
  <c r="H1955" i="5"/>
  <c r="R1042" i="5"/>
  <c r="R2035" i="5"/>
  <c r="E2035" i="5"/>
  <c r="X2035" i="5" s="1"/>
  <c r="I2035" i="5"/>
  <c r="H2035" i="5"/>
  <c r="J2035" i="5"/>
  <c r="F2035" i="5"/>
  <c r="F2247" i="5"/>
  <c r="G2247" i="5"/>
  <c r="E2247" i="5"/>
  <c r="X2247" i="5" s="1"/>
  <c r="G1475" i="5"/>
  <c r="R1506" i="5"/>
  <c r="R1063" i="5"/>
  <c r="R1148" i="5"/>
  <c r="E1734" i="5"/>
  <c r="X1734" i="5" s="1"/>
  <c r="I1475" i="5"/>
  <c r="H1475" i="5"/>
  <c r="I1506" i="5"/>
  <c r="J2247" i="5"/>
  <c r="E2194" i="5"/>
  <c r="X2194" i="5" s="1"/>
  <c r="R1059" i="5"/>
  <c r="I1959" i="5"/>
  <c r="H1959" i="5"/>
  <c r="E1959" i="5"/>
  <c r="X1959" i="5" s="1"/>
  <c r="J1959" i="5"/>
  <c r="R1959" i="5"/>
  <c r="F1959" i="5"/>
  <c r="G2287" i="5"/>
  <c r="F2363" i="5"/>
  <c r="R2363" i="5"/>
  <c r="I2363" i="5"/>
  <c r="J2363" i="5"/>
  <c r="R931" i="5"/>
  <c r="R1049" i="5"/>
  <c r="R1093" i="5"/>
  <c r="R1234" i="5"/>
  <c r="I1347" i="5"/>
  <c r="H1347" i="5"/>
  <c r="J1347" i="5"/>
  <c r="E1347" i="5"/>
  <c r="X1347" i="5" s="1"/>
  <c r="I1515" i="5"/>
  <c r="H1515" i="5"/>
  <c r="J1515" i="5"/>
  <c r="R1515" i="5"/>
  <c r="F1515" i="5"/>
  <c r="E1515" i="5"/>
  <c r="X1515" i="5" s="1"/>
  <c r="G1515" i="5"/>
  <c r="F1611" i="5"/>
  <c r="J1611" i="5"/>
  <c r="E1611" i="5"/>
  <c r="X1611" i="5" s="1"/>
  <c r="R1611" i="5"/>
  <c r="H1611" i="5"/>
  <c r="I1611" i="5"/>
  <c r="G1611" i="5"/>
  <c r="H1635" i="5"/>
  <c r="J1635" i="5"/>
  <c r="G1635" i="5"/>
  <c r="E1635" i="5"/>
  <c r="X1635" i="5" s="1"/>
  <c r="I1635" i="5"/>
  <c r="F1635" i="5"/>
  <c r="R1635" i="5"/>
  <c r="J1735" i="5"/>
  <c r="E1735" i="5"/>
  <c r="X1735" i="5" s="1"/>
  <c r="F1735" i="5"/>
  <c r="R2019" i="5"/>
  <c r="I2019" i="5"/>
  <c r="F2019" i="5"/>
  <c r="H2019" i="5"/>
  <c r="E2019" i="5"/>
  <c r="X2019" i="5" s="1"/>
  <c r="J2019" i="5"/>
  <c r="R2375" i="5"/>
  <c r="E2375" i="5"/>
  <c r="X2375" i="5" s="1"/>
  <c r="I2375" i="5"/>
  <c r="R1034" i="5"/>
  <c r="J1631" i="5"/>
  <c r="I1631" i="5"/>
  <c r="H1631" i="5"/>
  <c r="E1631" i="5"/>
  <c r="X1631" i="5" s="1"/>
  <c r="F1699" i="5"/>
  <c r="J1699" i="5"/>
  <c r="E1699" i="5"/>
  <c r="X1699" i="5" s="1"/>
  <c r="G1699" i="5"/>
  <c r="H1699" i="5"/>
  <c r="J1815" i="5"/>
  <c r="H1815" i="5"/>
  <c r="R1815" i="5"/>
  <c r="J2311" i="5"/>
  <c r="E2311" i="5"/>
  <c r="X2311" i="5" s="1"/>
  <c r="G2311" i="5"/>
  <c r="F2311" i="5"/>
  <c r="H2311" i="5"/>
  <c r="I2311" i="5"/>
  <c r="R2311" i="5"/>
  <c r="J1734" i="5"/>
  <c r="F1734" i="5"/>
  <c r="H2194" i="5"/>
  <c r="R1265" i="5"/>
  <c r="E1343" i="5"/>
  <c r="X1343" i="5" s="1"/>
  <c r="I1343" i="5"/>
  <c r="J1343" i="5"/>
  <c r="F1343" i="5"/>
  <c r="G1343" i="5"/>
  <c r="H1343" i="5"/>
  <c r="R1343" i="5"/>
  <c r="G1415" i="5"/>
  <c r="F1415" i="5"/>
  <c r="E1415" i="5"/>
  <c r="X1415" i="5" s="1"/>
  <c r="H1415" i="5"/>
  <c r="R1415" i="5"/>
  <c r="J1415" i="5"/>
  <c r="I1415" i="5"/>
  <c r="H1491" i="5"/>
  <c r="J1491" i="5"/>
  <c r="I1491" i="5"/>
  <c r="G1559" i="5"/>
  <c r="R1559" i="5"/>
  <c r="H1559" i="5"/>
  <c r="F1559" i="5"/>
  <c r="R1683" i="5"/>
  <c r="F1683" i="5"/>
  <c r="J1683" i="5"/>
  <c r="E1683" i="5"/>
  <c r="X1683" i="5" s="1"/>
  <c r="H1683" i="5"/>
  <c r="I1683" i="5"/>
  <c r="G2007" i="5"/>
  <c r="F2007" i="5"/>
  <c r="E2007" i="5"/>
  <c r="X2007" i="5" s="1"/>
  <c r="H2007" i="5"/>
  <c r="J2007" i="5"/>
  <c r="R2007" i="5"/>
  <c r="I2007" i="5"/>
  <c r="R2119" i="5"/>
  <c r="G2119" i="5"/>
  <c r="E2119" i="5"/>
  <c r="X2119" i="5" s="1"/>
  <c r="F2119" i="5"/>
  <c r="J2119" i="5"/>
  <c r="H2119" i="5"/>
  <c r="I2119" i="5"/>
  <c r="H1734" i="5"/>
  <c r="R981" i="5"/>
  <c r="F1323" i="5"/>
  <c r="E1323" i="5"/>
  <c r="X1323" i="5" s="1"/>
  <c r="H1323" i="5"/>
  <c r="G1323" i="5"/>
  <c r="I1323" i="5"/>
  <c r="J1323" i="5"/>
  <c r="R1323" i="5"/>
  <c r="H1451" i="5"/>
  <c r="R1451" i="5"/>
  <c r="G1451" i="5"/>
  <c r="I1451" i="5"/>
  <c r="J1451" i="5"/>
  <c r="E1451" i="5"/>
  <c r="X1451" i="5" s="1"/>
  <c r="F1451" i="5"/>
  <c r="J1483" i="5"/>
  <c r="E1483" i="5"/>
  <c r="X1483" i="5" s="1"/>
  <c r="H1483" i="5"/>
  <c r="G1483" i="5"/>
  <c r="R1483" i="5"/>
  <c r="I1483" i="5"/>
  <c r="F1483" i="5"/>
  <c r="F1687" i="5"/>
  <c r="H1687" i="5"/>
  <c r="J1687" i="5"/>
  <c r="E1687" i="5"/>
  <c r="X1687" i="5" s="1"/>
  <c r="R1687" i="5"/>
  <c r="J1927" i="5"/>
  <c r="I1927" i="5"/>
  <c r="F1927" i="5"/>
  <c r="H1927" i="5"/>
  <c r="J2199" i="5"/>
  <c r="H2199" i="5"/>
  <c r="G2199" i="5"/>
  <c r="F2199" i="5"/>
  <c r="I2199" i="5"/>
  <c r="R2199" i="5"/>
  <c r="E2199" i="5"/>
  <c r="X2199" i="5" s="1"/>
  <c r="G2375" i="5"/>
  <c r="H1575" i="5"/>
  <c r="E1575" i="5"/>
  <c r="X1575" i="5" s="1"/>
  <c r="I1575" i="5"/>
  <c r="J1575" i="5"/>
  <c r="F1575" i="5"/>
  <c r="G1575" i="5"/>
  <c r="R1575" i="5"/>
  <c r="F1351" i="5"/>
  <c r="J1351" i="5"/>
  <c r="R1351" i="5"/>
  <c r="H1351" i="5"/>
  <c r="I1351" i="5"/>
  <c r="G1351" i="5"/>
  <c r="E1351" i="5"/>
  <c r="X1351" i="5" s="1"/>
  <c r="R1076" i="5"/>
  <c r="R1245" i="5"/>
  <c r="R1279" i="5"/>
  <c r="X1279" i="5"/>
  <c r="H1375" i="5"/>
  <c r="E1375" i="5"/>
  <c r="X1375" i="5" s="1"/>
  <c r="R1375" i="5"/>
  <c r="J1375" i="5"/>
  <c r="I1375" i="5"/>
  <c r="F1375" i="5"/>
  <c r="F1391" i="5"/>
  <c r="I1391" i="5"/>
  <c r="R1391" i="5"/>
  <c r="J1391" i="5"/>
  <c r="E1391" i="5"/>
  <c r="X1391" i="5" s="1"/>
  <c r="H1391" i="5"/>
  <c r="F1915" i="5"/>
  <c r="I1915" i="5"/>
  <c r="J1915" i="5"/>
  <c r="E1915" i="5"/>
  <c r="X1915" i="5" s="1"/>
  <c r="R1915" i="5"/>
  <c r="H1915" i="5"/>
  <c r="H2043" i="5"/>
  <c r="F2043" i="5"/>
  <c r="I2043" i="5"/>
  <c r="E2043" i="5"/>
  <c r="X2043" i="5" s="1"/>
  <c r="J2043" i="5"/>
  <c r="R2043" i="5"/>
  <c r="J2075" i="5"/>
  <c r="R2075" i="5"/>
  <c r="I2075" i="5"/>
  <c r="H2075" i="5"/>
  <c r="F2075" i="5"/>
  <c r="E2075" i="5"/>
  <c r="X2075" i="5" s="1"/>
  <c r="I2175" i="5"/>
  <c r="F2175" i="5"/>
  <c r="E2175" i="5"/>
  <c r="X2175" i="5" s="1"/>
  <c r="R2175" i="5"/>
  <c r="J2175" i="5"/>
  <c r="H2175" i="5"/>
  <c r="F2307" i="5"/>
  <c r="J2307" i="5"/>
  <c r="E2307" i="5"/>
  <c r="X2307" i="5" s="1"/>
  <c r="R2307" i="5"/>
  <c r="I2307" i="5"/>
  <c r="H2307" i="5"/>
  <c r="H1607" i="5"/>
  <c r="F1607" i="5"/>
  <c r="J1607" i="5"/>
  <c r="R1607" i="5"/>
  <c r="G1607" i="5"/>
  <c r="E1607" i="5"/>
  <c r="X1607" i="5" s="1"/>
  <c r="I1607" i="5"/>
  <c r="J1447" i="5"/>
  <c r="E1447" i="5"/>
  <c r="X1447" i="5" s="1"/>
  <c r="H1447" i="5"/>
  <c r="I1447" i="5"/>
  <c r="R1447" i="5"/>
  <c r="F1447" i="5"/>
  <c r="G1447" i="5"/>
  <c r="R1991" i="5"/>
  <c r="I1991" i="5"/>
  <c r="E1991" i="5"/>
  <c r="X1991" i="5" s="1"/>
  <c r="J1991" i="5"/>
  <c r="H1991" i="5"/>
  <c r="G1991" i="5"/>
  <c r="F1991" i="5"/>
  <c r="R1230" i="5"/>
  <c r="I1411" i="5"/>
  <c r="G1411" i="5"/>
  <c r="F1411" i="5"/>
  <c r="H1411" i="5"/>
  <c r="R1411" i="5"/>
  <c r="E1411" i="5"/>
  <c r="X1411" i="5" s="1"/>
  <c r="J1411" i="5"/>
  <c r="R1706" i="5"/>
  <c r="F1319" i="5"/>
  <c r="H1319" i="5"/>
  <c r="I1319" i="5"/>
  <c r="G1319" i="5"/>
  <c r="J1319" i="5"/>
  <c r="R1319" i="5"/>
  <c r="E1319" i="5"/>
  <c r="X1319" i="5" s="1"/>
  <c r="F1571" i="5"/>
  <c r="R1571" i="5"/>
  <c r="G1571" i="5"/>
  <c r="J1571" i="5"/>
  <c r="H1571" i="5"/>
  <c r="E1571" i="5"/>
  <c r="X1571" i="5" s="1"/>
  <c r="I1571" i="5"/>
  <c r="R860" i="5"/>
  <c r="R1269" i="5"/>
  <c r="I1403" i="5"/>
  <c r="J1403" i="5"/>
  <c r="E1403" i="5"/>
  <c r="X1403" i="5" s="1"/>
  <c r="R1403" i="5"/>
  <c r="F1403" i="5"/>
  <c r="H1403" i="5"/>
  <c r="J1743" i="5"/>
  <c r="R1743" i="5"/>
  <c r="I1743" i="5"/>
  <c r="H1743" i="5"/>
  <c r="F1743" i="5"/>
  <c r="E1743" i="5"/>
  <c r="X1743" i="5" s="1"/>
  <c r="H1923" i="5"/>
  <c r="I1923" i="5"/>
  <c r="F1923" i="5"/>
  <c r="E1923" i="5"/>
  <c r="X1923" i="5" s="1"/>
  <c r="J1923" i="5"/>
  <c r="R1923" i="5"/>
  <c r="H2155" i="5"/>
  <c r="F2155" i="5"/>
  <c r="E2155" i="5"/>
  <c r="X2155" i="5" s="1"/>
  <c r="J2155" i="5"/>
  <c r="R2155" i="5"/>
  <c r="I2155" i="5"/>
  <c r="J2399" i="5"/>
  <c r="I2399" i="5"/>
  <c r="R2399" i="5"/>
  <c r="H2399" i="5"/>
  <c r="E2399" i="5"/>
  <c r="X2399" i="5" s="1"/>
  <c r="F2399" i="5"/>
  <c r="J1503" i="5"/>
  <c r="F1503" i="5"/>
  <c r="H1503" i="5"/>
  <c r="E1503" i="5"/>
  <c r="X1503" i="5" s="1"/>
  <c r="I1503" i="5"/>
  <c r="G1503" i="5"/>
  <c r="R1503" i="5"/>
  <c r="G1355" i="5"/>
  <c r="I1355" i="5"/>
  <c r="E1355" i="5"/>
  <c r="X1355" i="5" s="1"/>
  <c r="J1355" i="5"/>
  <c r="F1355" i="5"/>
  <c r="R1355" i="5"/>
  <c r="H1355" i="5"/>
  <c r="R1799" i="5"/>
  <c r="I1799" i="5"/>
  <c r="F2071" i="5"/>
  <c r="E2071" i="5"/>
  <c r="X2071" i="5" s="1"/>
  <c r="J2071" i="5"/>
  <c r="H2071" i="5"/>
  <c r="R2071" i="5"/>
  <c r="G2071" i="5"/>
  <c r="I2071" i="5"/>
  <c r="H1407" i="5"/>
  <c r="J1407" i="5"/>
  <c r="R1407" i="5"/>
  <c r="J1443" i="5"/>
  <c r="F1443" i="5"/>
  <c r="E1443" i="5"/>
  <c r="X1443" i="5" s="1"/>
  <c r="G1443" i="5"/>
  <c r="H1443" i="5"/>
  <c r="I1443" i="5"/>
  <c r="R1443" i="5"/>
  <c r="R1190" i="5"/>
  <c r="X1283" i="5"/>
  <c r="R1283" i="5"/>
  <c r="I1706" i="5"/>
  <c r="R1020" i="5"/>
  <c r="G2327" i="5"/>
  <c r="H2327" i="5"/>
  <c r="J2327" i="5"/>
  <c r="R1128" i="5"/>
  <c r="R1187" i="5"/>
  <c r="R1379" i="5"/>
  <c r="I1379" i="5"/>
  <c r="H1379" i="5"/>
  <c r="J1379" i="5"/>
  <c r="F1379" i="5"/>
  <c r="E1379" i="5"/>
  <c r="X1379" i="5" s="1"/>
  <c r="F1463" i="5"/>
  <c r="R1463" i="5"/>
  <c r="I1463" i="5"/>
  <c r="J1463" i="5"/>
  <c r="H1463" i="5"/>
  <c r="E1463" i="5"/>
  <c r="X1463" i="5" s="1"/>
  <c r="I1507" i="5"/>
  <c r="E1507" i="5"/>
  <c r="X1507" i="5" s="1"/>
  <c r="H1507" i="5"/>
  <c r="F1507" i="5"/>
  <c r="J1507" i="5"/>
  <c r="R1507" i="5"/>
  <c r="I1771" i="5"/>
  <c r="J1771" i="5"/>
  <c r="R1771" i="5"/>
  <c r="H1771" i="5"/>
  <c r="F1771" i="5"/>
  <c r="E1771" i="5"/>
  <c r="X1771" i="5" s="1"/>
  <c r="R1855" i="5"/>
  <c r="J1855" i="5"/>
  <c r="F1855" i="5"/>
  <c r="I1855" i="5"/>
  <c r="H1855" i="5"/>
  <c r="E1855" i="5"/>
  <c r="X1855" i="5" s="1"/>
  <c r="I1999" i="5"/>
  <c r="F1999" i="5"/>
  <c r="H1999" i="5"/>
  <c r="J1999" i="5"/>
  <c r="R1999" i="5"/>
  <c r="E1999" i="5"/>
  <c r="X1999" i="5" s="1"/>
  <c r="I2047" i="5"/>
  <c r="E2047" i="5"/>
  <c r="X2047" i="5" s="1"/>
  <c r="R2047" i="5"/>
  <c r="F2047" i="5"/>
  <c r="J2047" i="5"/>
  <c r="H2047" i="5"/>
  <c r="H2091" i="5"/>
  <c r="F2091" i="5"/>
  <c r="R2091" i="5"/>
  <c r="E2091" i="5"/>
  <c r="X2091" i="5" s="1"/>
  <c r="J2091" i="5"/>
  <c r="I2091" i="5"/>
  <c r="R2183" i="5"/>
  <c r="E2183" i="5"/>
  <c r="X2183" i="5" s="1"/>
  <c r="I2183" i="5"/>
  <c r="H2183" i="5"/>
  <c r="F2183" i="5"/>
  <c r="J2183" i="5"/>
  <c r="F2203" i="5"/>
  <c r="H2203" i="5"/>
  <c r="R2203" i="5"/>
  <c r="I2203" i="5"/>
  <c r="J2203" i="5"/>
  <c r="E2203" i="5"/>
  <c r="X2203" i="5" s="1"/>
  <c r="F2315" i="5"/>
  <c r="J2315" i="5"/>
  <c r="R2315" i="5"/>
  <c r="I2315" i="5"/>
  <c r="H2315" i="5"/>
  <c r="G1315" i="5"/>
  <c r="H1315" i="5"/>
  <c r="F1315" i="5"/>
  <c r="R1315" i="5"/>
  <c r="J1315" i="5"/>
  <c r="I1315" i="5"/>
  <c r="E1315" i="5"/>
  <c r="X1315" i="5" s="1"/>
  <c r="J1695" i="5"/>
  <c r="I1695" i="5"/>
  <c r="G1695" i="5"/>
  <c r="F1695" i="5"/>
  <c r="E1695" i="5"/>
  <c r="X1695" i="5" s="1"/>
  <c r="H1695" i="5"/>
  <c r="R1695" i="5"/>
  <c r="R1152" i="5"/>
  <c r="E1706" i="5"/>
  <c r="X1706" i="5" s="1"/>
  <c r="R856" i="5"/>
  <c r="R883" i="5"/>
  <c r="R1204" i="5"/>
  <c r="R1272" i="5"/>
  <c r="X1295" i="5"/>
  <c r="R1295" i="5"/>
  <c r="G1375" i="5"/>
  <c r="G1391" i="5"/>
  <c r="J1423" i="5"/>
  <c r="E1423" i="5"/>
  <c r="X1423" i="5" s="1"/>
  <c r="H1423" i="5"/>
  <c r="F1423" i="5"/>
  <c r="R1423" i="5"/>
  <c r="I1423" i="5"/>
  <c r="R1579" i="5"/>
  <c r="H1579" i="5"/>
  <c r="E1579" i="5"/>
  <c r="X1579" i="5" s="1"/>
  <c r="I1579" i="5"/>
  <c r="G1579" i="5"/>
  <c r="F1579" i="5"/>
  <c r="J1579" i="5"/>
  <c r="I1747" i="5"/>
  <c r="J1747" i="5"/>
  <c r="E1747" i="5"/>
  <c r="X1747" i="5" s="1"/>
  <c r="H1747" i="5"/>
  <c r="F1747" i="5"/>
  <c r="R1747" i="5"/>
  <c r="H1899" i="5"/>
  <c r="I1899" i="5"/>
  <c r="F1899" i="5"/>
  <c r="R1899" i="5"/>
  <c r="J1899" i="5"/>
  <c r="E1899" i="5"/>
  <c r="X1899" i="5" s="1"/>
  <c r="G1915" i="5"/>
  <c r="G2043" i="5"/>
  <c r="G2075" i="5"/>
  <c r="G2175" i="5"/>
  <c r="G2307" i="5"/>
  <c r="R1005" i="5"/>
  <c r="I1703" i="5"/>
  <c r="H1703" i="5"/>
  <c r="E1703" i="5"/>
  <c r="X1703" i="5" s="1"/>
  <c r="G1703" i="5"/>
  <c r="F1703" i="5"/>
  <c r="R1703" i="5"/>
  <c r="J1703" i="5"/>
  <c r="G1539" i="5"/>
  <c r="R1539" i="5"/>
  <c r="E1539" i="5"/>
  <c r="X1539" i="5" s="1"/>
  <c r="F1539" i="5"/>
  <c r="I1539" i="5"/>
  <c r="J1539" i="5"/>
  <c r="H1539" i="5"/>
  <c r="R2158" i="5"/>
  <c r="J2158" i="5"/>
  <c r="I2158" i="5"/>
  <c r="H2158" i="5"/>
  <c r="F2158" i="5"/>
  <c r="E2158" i="5"/>
  <c r="X2158" i="5" s="1"/>
  <c r="I2194" i="5"/>
  <c r="R2194" i="5"/>
  <c r="R1239" i="5"/>
  <c r="H1962" i="5"/>
  <c r="F1962" i="5"/>
  <c r="R1962" i="5"/>
  <c r="I1962" i="5"/>
  <c r="E1962" i="5"/>
  <c r="X1962" i="5" s="1"/>
  <c r="J1962" i="5"/>
  <c r="R1998" i="5"/>
  <c r="F1998" i="5"/>
  <c r="J1998" i="5"/>
  <c r="H1998" i="5"/>
  <c r="I1998" i="5"/>
  <c r="E1998" i="5"/>
  <c r="X1998" i="5" s="1"/>
  <c r="R2306" i="5"/>
  <c r="J2306" i="5"/>
  <c r="H2306" i="5"/>
  <c r="E2306" i="5"/>
  <c r="X2306" i="5" s="1"/>
  <c r="I2306" i="5"/>
  <c r="F2306" i="5"/>
  <c r="J1942" i="5"/>
  <c r="H1942" i="5"/>
  <c r="I1942" i="5"/>
  <c r="E1942" i="5"/>
  <c r="X1942" i="5" s="1"/>
  <c r="F1942" i="5"/>
  <c r="R1942" i="5"/>
  <c r="J2054" i="5"/>
  <c r="R2054" i="5"/>
  <c r="I2054" i="5"/>
  <c r="E2054" i="5"/>
  <c r="X2054" i="5" s="1"/>
  <c r="H2054" i="5"/>
  <c r="F2054" i="5"/>
  <c r="I2130" i="5"/>
  <c r="J2130" i="5"/>
  <c r="F2130" i="5"/>
  <c r="H2130" i="5"/>
  <c r="R2130" i="5"/>
  <c r="E2130" i="5"/>
  <c r="X2130" i="5" s="1"/>
  <c r="E2190" i="5"/>
  <c r="X2190" i="5" s="1"/>
  <c r="F2190" i="5"/>
  <c r="I2190" i="5"/>
  <c r="H2190" i="5"/>
  <c r="R2190" i="5"/>
  <c r="J2190" i="5"/>
  <c r="R1027" i="5"/>
  <c r="I1958" i="5"/>
  <c r="J1958" i="5"/>
  <c r="E1958" i="5"/>
  <c r="X1958" i="5" s="1"/>
  <c r="R1958" i="5"/>
  <c r="H1958" i="5"/>
  <c r="F1958" i="5"/>
  <c r="J1982" i="5"/>
  <c r="R1982" i="5"/>
  <c r="I1982" i="5"/>
  <c r="H1982" i="5"/>
  <c r="E1982" i="5"/>
  <c r="X1982" i="5" s="1"/>
  <c r="F1982" i="5"/>
  <c r="J1994" i="5"/>
  <c r="I1994" i="5"/>
  <c r="G2158" i="5"/>
  <c r="G2194" i="5"/>
  <c r="J2406" i="5"/>
  <c r="H2406" i="5"/>
  <c r="F2406" i="5"/>
  <c r="G1734" i="5"/>
  <c r="H1422" i="5"/>
  <c r="R1422" i="5"/>
  <c r="E1422" i="5"/>
  <c r="X1422" i="5" s="1"/>
  <c r="I1422" i="5"/>
  <c r="F1422" i="5"/>
  <c r="J1422" i="5"/>
  <c r="E1506" i="5"/>
  <c r="X1506" i="5" s="1"/>
  <c r="H1506" i="5"/>
  <c r="F1506" i="5"/>
  <c r="R1594" i="5"/>
  <c r="E1594" i="5"/>
  <c r="X1594" i="5" s="1"/>
  <c r="J1594" i="5"/>
  <c r="I1594" i="5"/>
  <c r="H1594" i="5"/>
  <c r="F1594" i="5"/>
  <c r="R1000" i="5"/>
  <c r="F1414" i="5"/>
  <c r="J1414" i="5"/>
  <c r="I1414" i="5"/>
  <c r="H1414" i="5"/>
  <c r="R1414" i="5"/>
  <c r="E1414" i="5"/>
  <c r="X1414" i="5" s="1"/>
  <c r="I1502" i="5"/>
  <c r="H1502" i="5"/>
  <c r="R1502" i="5"/>
  <c r="J1502" i="5"/>
  <c r="F1502" i="5"/>
  <c r="E1502" i="5"/>
  <c r="X1502" i="5" s="1"/>
  <c r="R1141" i="5"/>
  <c r="R1181" i="5"/>
  <c r="R992" i="5"/>
  <c r="H2386" i="5"/>
  <c r="F2386" i="5"/>
  <c r="R2386" i="5"/>
  <c r="E2386" i="5"/>
  <c r="X2386" i="5" s="1"/>
  <c r="F1378" i="5"/>
  <c r="H1378" i="5"/>
  <c r="R1378" i="5"/>
  <c r="J1378" i="5"/>
  <c r="I1378" i="5"/>
  <c r="E1378" i="5"/>
  <c r="X1378" i="5" s="1"/>
  <c r="R940" i="5"/>
  <c r="I1960" i="5"/>
  <c r="R1110" i="5"/>
  <c r="R1185" i="5"/>
  <c r="R2291" i="5"/>
  <c r="I2291" i="5"/>
  <c r="F2291" i="5"/>
  <c r="J2291" i="5"/>
  <c r="E2291" i="5"/>
  <c r="X2291" i="5" s="1"/>
  <c r="H2291" i="5"/>
  <c r="R1126" i="5"/>
  <c r="R1212" i="5"/>
  <c r="F1354" i="5"/>
  <c r="E1354" i="5"/>
  <c r="X1354" i="5" s="1"/>
  <c r="I1354" i="5"/>
  <c r="R1354" i="5"/>
  <c r="H1354" i="5"/>
  <c r="J1354" i="5"/>
  <c r="E1370" i="5"/>
  <c r="X1370" i="5" s="1"/>
  <c r="H1370" i="5"/>
  <c r="F1370" i="5"/>
  <c r="R1370" i="5"/>
  <c r="J1370" i="5"/>
  <c r="I1370" i="5"/>
  <c r="R1165" i="5"/>
  <c r="H1296" i="5"/>
  <c r="J1296" i="5"/>
  <c r="E1296" i="5"/>
  <c r="X1296" i="5" s="1"/>
  <c r="R1296" i="5"/>
  <c r="F1296" i="5"/>
  <c r="I1296" i="5"/>
  <c r="H1555" i="5"/>
  <c r="E1555" i="5"/>
  <c r="X1555" i="5" s="1"/>
  <c r="I1555" i="5"/>
  <c r="R1555" i="5"/>
  <c r="J1555" i="5"/>
  <c r="F1555" i="5"/>
  <c r="R1029" i="5"/>
  <c r="R1131" i="5"/>
  <c r="F1546" i="5"/>
  <c r="R1546" i="5"/>
  <c r="E1546" i="5"/>
  <c r="X1546" i="5" s="1"/>
  <c r="H1546" i="5"/>
  <c r="I1546" i="5"/>
  <c r="J1546" i="5"/>
  <c r="F1706" i="5"/>
  <c r="H1706" i="5"/>
  <c r="J1706" i="5"/>
  <c r="H2102" i="5"/>
  <c r="F2102" i="5"/>
  <c r="E2006" i="5"/>
  <c r="X2006" i="5" s="1"/>
  <c r="H2006" i="5"/>
  <c r="R2006" i="5"/>
  <c r="J2006" i="5"/>
  <c r="I2006" i="5"/>
  <c r="F2006" i="5"/>
  <c r="I1454" i="5"/>
  <c r="J1454" i="5"/>
  <c r="R1454" i="5"/>
  <c r="F1454" i="5"/>
  <c r="H1454" i="5"/>
  <c r="E1454" i="5"/>
  <c r="X1454" i="5" s="1"/>
  <c r="H1986" i="5"/>
  <c r="J1986" i="5"/>
  <c r="R1986" i="5"/>
  <c r="I1986" i="5"/>
  <c r="R979" i="5"/>
  <c r="E1742" i="5"/>
  <c r="X1742" i="5" s="1"/>
  <c r="J1742" i="5"/>
  <c r="F1742" i="5"/>
  <c r="R1742" i="5"/>
  <c r="I1742" i="5"/>
  <c r="H1742" i="5"/>
  <c r="J2169" i="5"/>
  <c r="E2169" i="5"/>
  <c r="X2169" i="5" s="1"/>
  <c r="F2169" i="5"/>
  <c r="H2169" i="5"/>
  <c r="I2169" i="5"/>
  <c r="R2169" i="5"/>
  <c r="R1147" i="5"/>
  <c r="H1542" i="5"/>
  <c r="I1542" i="5"/>
  <c r="J1542" i="5"/>
  <c r="R1542" i="5"/>
  <c r="E1542" i="5"/>
  <c r="X1542" i="5" s="1"/>
  <c r="F1542" i="5"/>
  <c r="R1670" i="5"/>
  <c r="E1670" i="5"/>
  <c r="X1670" i="5" s="1"/>
  <c r="I1670" i="5"/>
  <c r="H1670" i="5"/>
  <c r="F1670" i="5"/>
  <c r="J1670" i="5"/>
  <c r="G1986" i="5"/>
  <c r="R1035" i="5"/>
  <c r="R1382" i="5"/>
  <c r="I1382" i="5"/>
  <c r="F1382" i="5"/>
  <c r="H1382" i="5"/>
  <c r="J1382" i="5"/>
  <c r="E1382" i="5"/>
  <c r="X1382" i="5" s="1"/>
  <c r="E1458" i="5"/>
  <c r="X1458" i="5" s="1"/>
  <c r="I1458" i="5"/>
  <c r="R1458" i="5"/>
  <c r="F1458" i="5"/>
  <c r="H1458" i="5"/>
  <c r="J1458" i="5"/>
  <c r="R994" i="5"/>
  <c r="I1746" i="5"/>
  <c r="R1746" i="5"/>
  <c r="F1746" i="5"/>
  <c r="E1746" i="5"/>
  <c r="X1746" i="5" s="1"/>
  <c r="H1746" i="5"/>
  <c r="J1746" i="5"/>
  <c r="H1794" i="5"/>
  <c r="R1794" i="5"/>
  <c r="E1794" i="5"/>
  <c r="X1794" i="5" s="1"/>
  <c r="F1794" i="5"/>
  <c r="I1794" i="5"/>
  <c r="J1794" i="5"/>
  <c r="J1489" i="5"/>
  <c r="E1489" i="5"/>
  <c r="X1489" i="5" s="1"/>
  <c r="F1489" i="5"/>
  <c r="I1489" i="5"/>
  <c r="R1489" i="5"/>
  <c r="H1489" i="5"/>
  <c r="F1596" i="5"/>
  <c r="H1596" i="5"/>
  <c r="E1596" i="5"/>
  <c r="X1596" i="5" s="1"/>
  <c r="R1596" i="5"/>
  <c r="J1596" i="5"/>
  <c r="I1596" i="5"/>
  <c r="F1634" i="5"/>
  <c r="H1634" i="5"/>
  <c r="I1634" i="5"/>
  <c r="E1634" i="5"/>
  <c r="X1634" i="5" s="1"/>
  <c r="R1634" i="5"/>
  <c r="J1634" i="5"/>
  <c r="E1393" i="5"/>
  <c r="X1393" i="5" s="1"/>
  <c r="G1393" i="5"/>
  <c r="J1393" i="5"/>
  <c r="H1393" i="5"/>
  <c r="F1393" i="5"/>
  <c r="I1393" i="5"/>
  <c r="R1393" i="5"/>
  <c r="E2056" i="5"/>
  <c r="X2056" i="5" s="1"/>
  <c r="I2056" i="5"/>
  <c r="G2056" i="5"/>
  <c r="J2056" i="5"/>
  <c r="R2056" i="5"/>
  <c r="H2056" i="5"/>
  <c r="F2056" i="5"/>
  <c r="G1596" i="5"/>
  <c r="R2139" i="5"/>
  <c r="E2139" i="5"/>
  <c r="X2139" i="5" s="1"/>
  <c r="I2139" i="5"/>
  <c r="H2139" i="5"/>
  <c r="F2139" i="5"/>
  <c r="J2139" i="5"/>
  <c r="F1983" i="5"/>
  <c r="E1983" i="5"/>
  <c r="X1983" i="5" s="1"/>
  <c r="R1983" i="5"/>
  <c r="J1983" i="5"/>
  <c r="I1983" i="5"/>
  <c r="H1983" i="5"/>
  <c r="G1960" i="5"/>
  <c r="R1960" i="5"/>
  <c r="J1960" i="5"/>
  <c r="F1960" i="5"/>
  <c r="E1616" i="5"/>
  <c r="X1616" i="5" s="1"/>
  <c r="I1616" i="5"/>
  <c r="H1616" i="5"/>
  <c r="F1616" i="5"/>
  <c r="J1616" i="5"/>
  <c r="R1616" i="5"/>
  <c r="G2102" i="5"/>
  <c r="E2102" i="5"/>
  <c r="X2102" i="5" s="1"/>
  <c r="R2102" i="5"/>
  <c r="J2102" i="5"/>
  <c r="J1720" i="5"/>
  <c r="E1720" i="5"/>
  <c r="X1720" i="5" s="1"/>
  <c r="H1720" i="5"/>
  <c r="F1720" i="5"/>
  <c r="R1720" i="5"/>
  <c r="I1720" i="5"/>
  <c r="E1847" i="5"/>
  <c r="X1847" i="5" s="1"/>
  <c r="F1847" i="5"/>
  <c r="R1847" i="5"/>
  <c r="I1847" i="5"/>
  <c r="H1847" i="5"/>
  <c r="J1847" i="5"/>
  <c r="E1658" i="5"/>
  <c r="X1658" i="5" s="1"/>
  <c r="R1658" i="5"/>
  <c r="F1658" i="5"/>
  <c r="H1658" i="5"/>
  <c r="J1658" i="5"/>
  <c r="I1658" i="5"/>
  <c r="R2178" i="5"/>
  <c r="E2178" i="5"/>
  <c r="X2178" i="5" s="1"/>
  <c r="F2178" i="5"/>
  <c r="I2178" i="5"/>
  <c r="J2178" i="5"/>
  <c r="H2178" i="5"/>
  <c r="G1489" i="5"/>
  <c r="J1554" i="5"/>
  <c r="R1554" i="5"/>
  <c r="E1554" i="5"/>
  <c r="X1554" i="5" s="1"/>
  <c r="H1554" i="5"/>
  <c r="I1554" i="5"/>
  <c r="F1554" i="5"/>
  <c r="J1570" i="5"/>
  <c r="F1570" i="5"/>
  <c r="H1570" i="5"/>
  <c r="I1570" i="5"/>
  <c r="R1570" i="5"/>
  <c r="E1570" i="5"/>
  <c r="X1570" i="5" s="1"/>
  <c r="R1102" i="5"/>
  <c r="H1922" i="5"/>
  <c r="F1922" i="5"/>
  <c r="J1922" i="5"/>
  <c r="E1922" i="5"/>
  <c r="X1922" i="5" s="1"/>
  <c r="I1922" i="5"/>
  <c r="R1922" i="5"/>
  <c r="R2120" i="5"/>
  <c r="F2120" i="5"/>
  <c r="H2120" i="5"/>
  <c r="G2120" i="5"/>
  <c r="E2120" i="5"/>
  <c r="X2120" i="5" s="1"/>
  <c r="I2120" i="5"/>
  <c r="J2120" i="5"/>
  <c r="R1101" i="5"/>
  <c r="R1232" i="5"/>
  <c r="H1885" i="5"/>
  <c r="I1885" i="5"/>
  <c r="F1885" i="5"/>
  <c r="E1885" i="5"/>
  <c r="X1885" i="5" s="1"/>
  <c r="J1885" i="5"/>
  <c r="R1885" i="5"/>
  <c r="R1172" i="5"/>
  <c r="R1760" i="5"/>
  <c r="I1760" i="5"/>
  <c r="H1760" i="5"/>
  <c r="J1760" i="5"/>
  <c r="F1760" i="5"/>
  <c r="E1760" i="5"/>
  <c r="X1760" i="5" s="1"/>
  <c r="J1875" i="5"/>
  <c r="E1875" i="5"/>
  <c r="X1875" i="5" s="1"/>
  <c r="I1875" i="5"/>
  <c r="F1875" i="5"/>
  <c r="H1875" i="5"/>
  <c r="R1875" i="5"/>
  <c r="J2226" i="5"/>
  <c r="F2226" i="5"/>
  <c r="E2226" i="5"/>
  <c r="X2226" i="5" s="1"/>
  <c r="R2226" i="5"/>
  <c r="H2226" i="5"/>
  <c r="I2226" i="5"/>
  <c r="R1697" i="5"/>
  <c r="E1697" i="5"/>
  <c r="X1697" i="5" s="1"/>
  <c r="I1697" i="5"/>
  <c r="H1697" i="5"/>
  <c r="J1697" i="5"/>
  <c r="F1697" i="5"/>
  <c r="R1188" i="5"/>
  <c r="J1798" i="5"/>
  <c r="F1798" i="5"/>
  <c r="I1798" i="5"/>
  <c r="H1798" i="5"/>
  <c r="E1798" i="5"/>
  <c r="X1798" i="5" s="1"/>
  <c r="R1798" i="5"/>
  <c r="F2074" i="5"/>
  <c r="I2074" i="5"/>
  <c r="H2074" i="5"/>
  <c r="R2074" i="5"/>
  <c r="E2074" i="5"/>
  <c r="X2074" i="5" s="1"/>
  <c r="J2074" i="5"/>
  <c r="R1218" i="5"/>
  <c r="E2039" i="5"/>
  <c r="X2039" i="5" s="1"/>
  <c r="R2039" i="5"/>
  <c r="F2039" i="5"/>
  <c r="H2039" i="5"/>
  <c r="I2039" i="5"/>
  <c r="J2039" i="5"/>
  <c r="I1751" i="5"/>
  <c r="F1751" i="5"/>
  <c r="E1751" i="5"/>
  <c r="X1751" i="5" s="1"/>
  <c r="H1751" i="5"/>
  <c r="R1751" i="5"/>
  <c r="J1751" i="5"/>
  <c r="E1970" i="5"/>
  <c r="X1970" i="5" s="1"/>
  <c r="H1970" i="5"/>
  <c r="I1970" i="5"/>
  <c r="R1970" i="5"/>
  <c r="J1970" i="5"/>
  <c r="F1970" i="5"/>
  <c r="H2354" i="5"/>
  <c r="F2354" i="5"/>
  <c r="R2354" i="5"/>
  <c r="J2354" i="5"/>
  <c r="E2354" i="5"/>
  <c r="X2354" i="5" s="1"/>
  <c r="I2354" i="5"/>
  <c r="G2074" i="5"/>
  <c r="H1613" i="5"/>
  <c r="I1613" i="5"/>
  <c r="J1613" i="5"/>
  <c r="F1613" i="5"/>
  <c r="R1613" i="5"/>
  <c r="E1613" i="5"/>
  <c r="X1613" i="5" s="1"/>
  <c r="F1783" i="5"/>
  <c r="I1783" i="5"/>
  <c r="E1783" i="5"/>
  <c r="X1783" i="5" s="1"/>
  <c r="R1783" i="5"/>
  <c r="H1783" i="5"/>
  <c r="J1783" i="5"/>
  <c r="R945" i="5"/>
  <c r="G1885" i="5"/>
  <c r="E1325" i="5"/>
  <c r="X1325" i="5" s="1"/>
  <c r="F1325" i="5"/>
  <c r="I1325" i="5"/>
  <c r="G1325" i="5"/>
  <c r="R1325" i="5"/>
  <c r="H1325" i="5"/>
  <c r="J1325" i="5"/>
  <c r="E1558" i="5"/>
  <c r="X1558" i="5" s="1"/>
  <c r="G1558" i="5"/>
  <c r="R1558" i="5"/>
  <c r="I1558" i="5"/>
  <c r="H1558" i="5"/>
  <c r="F1558" i="5"/>
  <c r="J1558" i="5"/>
  <c r="E1835" i="5"/>
  <c r="X1835" i="5" s="1"/>
  <c r="H1835" i="5"/>
  <c r="R1835" i="5"/>
  <c r="G1835" i="5"/>
  <c r="J1835" i="5"/>
  <c r="I1835" i="5"/>
  <c r="F1835" i="5"/>
  <c r="R831" i="5"/>
  <c r="R971" i="5"/>
  <c r="F2387" i="5"/>
  <c r="E2387" i="5"/>
  <c r="X2387" i="5" s="1"/>
  <c r="R2387" i="5"/>
  <c r="H2387" i="5"/>
  <c r="J2387" i="5"/>
  <c r="I2387" i="5"/>
  <c r="B32" i="4"/>
  <c r="A20" i="6" s="1"/>
  <c r="A15" i="6"/>
  <c r="H27" i="6"/>
  <c r="F32" i="6"/>
  <c r="F47" i="6"/>
  <c r="H47" i="6" s="1"/>
  <c r="F37" i="6"/>
  <c r="H37" i="6" s="1"/>
  <c r="F64" i="6"/>
  <c r="F42" i="6"/>
  <c r="C2" i="6"/>
  <c r="H61" i="6"/>
  <c r="D37" i="4"/>
  <c r="D43" i="4"/>
  <c r="D61" i="4"/>
  <c r="D55" i="4"/>
  <c r="D68" i="4"/>
  <c r="D31" i="4"/>
  <c r="D49" i="4"/>
  <c r="G36" i="6" s="1"/>
  <c r="A18" i="6"/>
  <c r="B35" i="4"/>
  <c r="A23" i="6" s="1"/>
  <c r="R1078" i="5"/>
  <c r="R824" i="5"/>
  <c r="R930" i="5"/>
  <c r="E1373" i="5"/>
  <c r="X1373" i="5" s="1"/>
  <c r="G1373" i="5"/>
  <c r="H1373" i="5"/>
  <c r="J1373" i="5"/>
  <c r="F1373" i="5"/>
  <c r="R1373" i="5"/>
  <c r="I1373" i="5"/>
  <c r="E1584" i="5"/>
  <c r="X1584" i="5" s="1"/>
  <c r="H1584" i="5"/>
  <c r="R1584" i="5"/>
  <c r="J1584" i="5"/>
  <c r="I1584" i="5"/>
  <c r="G1584" i="5"/>
  <c r="F1584" i="5"/>
  <c r="R2117" i="5"/>
  <c r="H2117" i="5"/>
  <c r="F2117" i="5"/>
  <c r="J2117" i="5"/>
  <c r="I2117" i="5"/>
  <c r="E2117" i="5"/>
  <c r="X2117" i="5" s="1"/>
  <c r="D17" i="6"/>
  <c r="C17" i="6"/>
  <c r="R864" i="5"/>
  <c r="E1408" i="5"/>
  <c r="X1408" i="5" s="1"/>
  <c r="I1408" i="5"/>
  <c r="G1408" i="5"/>
  <c r="H1408" i="5"/>
  <c r="F1408" i="5"/>
  <c r="J1408" i="5"/>
  <c r="R1408" i="5"/>
  <c r="E1736" i="5"/>
  <c r="X1736" i="5" s="1"/>
  <c r="J1736" i="5"/>
  <c r="I1736" i="5"/>
  <c r="R1736" i="5"/>
  <c r="G1736" i="5"/>
  <c r="H1736" i="5"/>
  <c r="F1736" i="5"/>
  <c r="I2087" i="5"/>
  <c r="E2087" i="5"/>
  <c r="X2087" i="5" s="1"/>
  <c r="J2087" i="5"/>
  <c r="F2087" i="5"/>
  <c r="H2087" i="5"/>
  <c r="R2087" i="5"/>
  <c r="D15" i="6"/>
  <c r="C15" i="6"/>
  <c r="A17" i="6"/>
  <c r="B34" i="4"/>
  <c r="A22" i="6" s="1"/>
  <c r="G2387" i="5"/>
  <c r="B44" i="4"/>
  <c r="A30" i="6" s="1"/>
  <c r="B56" i="4"/>
  <c r="A40" i="6" s="1"/>
  <c r="B50" i="4"/>
  <c r="A35" i="6" s="1"/>
  <c r="B62" i="4"/>
  <c r="A45" i="6" s="1"/>
  <c r="A25" i="6"/>
  <c r="R846" i="5"/>
  <c r="X1293" i="5"/>
  <c r="R1293" i="5"/>
  <c r="E1429" i="5"/>
  <c r="X1429" i="5" s="1"/>
  <c r="G1429" i="5"/>
  <c r="J1429" i="5"/>
  <c r="F1429" i="5"/>
  <c r="R1429" i="5"/>
  <c r="I1429" i="5"/>
  <c r="H1429" i="5"/>
  <c r="E1832" i="5"/>
  <c r="X1832" i="5" s="1"/>
  <c r="F1832" i="5"/>
  <c r="R1832" i="5"/>
  <c r="J1832" i="5"/>
  <c r="G1832" i="5"/>
  <c r="H1832" i="5"/>
  <c r="I1832" i="5"/>
  <c r="H2029" i="5"/>
  <c r="E2029" i="5"/>
  <c r="X2029" i="5" s="1"/>
  <c r="R2029" i="5"/>
  <c r="I2029" i="5"/>
  <c r="J2029" i="5"/>
  <c r="F2029" i="5"/>
  <c r="D6" i="6"/>
  <c r="C6" i="6"/>
  <c r="B51" i="4"/>
  <c r="A36" i="6" s="1"/>
  <c r="A26" i="6"/>
  <c r="B45" i="4"/>
  <c r="A31" i="6" s="1"/>
  <c r="B57" i="4"/>
  <c r="A41" i="6" s="1"/>
  <c r="B63" i="4"/>
  <c r="A46" i="6" s="1"/>
  <c r="F50" i="6"/>
  <c r="T838" i="5"/>
  <c r="S1240" i="5"/>
  <c r="S1156" i="5"/>
  <c r="T1213" i="5"/>
  <c r="S1260" i="5"/>
  <c r="T887" i="5"/>
  <c r="T974" i="5"/>
  <c r="T1168" i="5"/>
  <c r="T858" i="5"/>
  <c r="T843" i="5"/>
  <c r="S904" i="5"/>
  <c r="T1236" i="5"/>
  <c r="T1140" i="5"/>
  <c r="T1207" i="5"/>
  <c r="S1209" i="5"/>
  <c r="S998" i="5"/>
  <c r="S961" i="5"/>
  <c r="S909" i="5"/>
  <c r="T958" i="5"/>
  <c r="S894" i="5"/>
  <c r="S1264" i="5"/>
  <c r="T1262" i="5"/>
  <c r="T1265" i="5"/>
  <c r="T1273" i="5"/>
  <c r="T1269" i="5"/>
  <c r="T1272" i="5"/>
  <c r="T1268" i="5"/>
  <c r="T1260" i="5"/>
  <c r="T1264" i="5"/>
  <c r="S1034" i="5"/>
  <c r="T1024" i="5"/>
  <c r="T1038" i="5"/>
  <c r="T1142" i="5"/>
  <c r="T1066" i="5"/>
  <c r="T995" i="5"/>
  <c r="T1241" i="5"/>
  <c r="T1158" i="5"/>
  <c r="T1020" i="5"/>
  <c r="T1152" i="5"/>
  <c r="T1035" i="5"/>
  <c r="S1014" i="5"/>
  <c r="T1018" i="5"/>
  <c r="T1148" i="5"/>
  <c r="T1218" i="5"/>
  <c r="S1043" i="5"/>
  <c r="S1199" i="5"/>
  <c r="S1050" i="5"/>
  <c r="S1192" i="5"/>
  <c r="S1002" i="5"/>
  <c r="T1156" i="5"/>
  <c r="T1115" i="5"/>
  <c r="T1068" i="5"/>
  <c r="T1182" i="5"/>
  <c r="T1009" i="5"/>
  <c r="T1049" i="5"/>
  <c r="T1234" i="5"/>
  <c r="T1000" i="5"/>
  <c r="T1110" i="5"/>
  <c r="T1126" i="5"/>
  <c r="T1212" i="5"/>
  <c r="T1147" i="5"/>
  <c r="T994" i="5"/>
  <c r="T1210" i="5"/>
  <c r="T1078" i="5"/>
  <c r="T1177" i="5"/>
  <c r="T998" i="5"/>
  <c r="T1216" i="5"/>
  <c r="T1039" i="5"/>
  <c r="T1183" i="5"/>
  <c r="T1240" i="5"/>
  <c r="T1090" i="5"/>
  <c r="T1047" i="5"/>
  <c r="T1034" i="5"/>
  <c r="T1239" i="5"/>
  <c r="T1131" i="5"/>
  <c r="T1101" i="5"/>
  <c r="T1232" i="5"/>
  <c r="T1149" i="5"/>
  <c r="S1221" i="5"/>
  <c r="S1217" i="5"/>
  <c r="S1117" i="5"/>
  <c r="S1146" i="5"/>
  <c r="T1114" i="5"/>
  <c r="T1032" i="5"/>
  <c r="T1004" i="5"/>
  <c r="T1061" i="5"/>
  <c r="T1109" i="5"/>
  <c r="T1033" i="5"/>
  <c r="T1055" i="5"/>
  <c r="T1202" i="5"/>
  <c r="T1003" i="5"/>
  <c r="T1016" i="5"/>
  <c r="T1252" i="5"/>
  <c r="T1245" i="5"/>
  <c r="T1190" i="5"/>
  <c r="T1204" i="5"/>
  <c r="T1172" i="5"/>
  <c r="T1188" i="5"/>
  <c r="S1098" i="5"/>
  <c r="T1254" i="5"/>
  <c r="T1072" i="5"/>
  <c r="T1074" i="5"/>
  <c r="T1166" i="5"/>
  <c r="T1076" i="5"/>
  <c r="T1005" i="5"/>
  <c r="T1169" i="5"/>
  <c r="S1225" i="5"/>
  <c r="S1062" i="5"/>
  <c r="S1135" i="5"/>
  <c r="S1057" i="5"/>
  <c r="T1103" i="5"/>
  <c r="T1089" i="5"/>
  <c r="T1251" i="5"/>
  <c r="T1195" i="5"/>
  <c r="T1151" i="5"/>
  <c r="T1179" i="5"/>
  <c r="T1194" i="5"/>
  <c r="T1079" i="5"/>
  <c r="T1093" i="5"/>
  <c r="T1181" i="5"/>
  <c r="T1185" i="5"/>
  <c r="T1029" i="5"/>
  <c r="S1173" i="5"/>
  <c r="T1235" i="5"/>
  <c r="T1180" i="5"/>
  <c r="T1102" i="5"/>
  <c r="T1209" i="5"/>
  <c r="T1083" i="5"/>
  <c r="T1150" i="5"/>
  <c r="T1081" i="5"/>
  <c r="T1132" i="5"/>
  <c r="T1023" i="5"/>
  <c r="T1123" i="5"/>
  <c r="T1042" i="5"/>
  <c r="T1027" i="5"/>
  <c r="T1230" i="5"/>
  <c r="T1128" i="5"/>
  <c r="T1187" i="5"/>
  <c r="T1141" i="5"/>
  <c r="T992" i="5"/>
  <c r="T1063" i="5"/>
  <c r="T1165" i="5"/>
  <c r="S1137" i="5"/>
  <c r="S902" i="5"/>
  <c r="S849" i="5"/>
  <c r="T859" i="5"/>
  <c r="T890" i="5"/>
  <c r="T865" i="5"/>
  <c r="T863" i="5"/>
  <c r="T862" i="5"/>
  <c r="T921" i="5"/>
  <c r="T936" i="5"/>
  <c r="T907" i="5"/>
  <c r="T861" i="5"/>
  <c r="T910" i="5"/>
  <c r="T946" i="5"/>
  <c r="T856" i="5"/>
  <c r="T846" i="5"/>
  <c r="T900" i="5"/>
  <c r="T882" i="5"/>
  <c r="T827" i="5"/>
  <c r="S829" i="5"/>
  <c r="S830" i="5"/>
  <c r="S889" i="5"/>
  <c r="S972" i="5"/>
  <c r="T888" i="5"/>
  <c r="T926" i="5"/>
  <c r="T886" i="5"/>
  <c r="T866" i="5"/>
  <c r="T943" i="5"/>
  <c r="T878" i="5"/>
  <c r="T820" i="5"/>
  <c r="T940" i="5"/>
  <c r="T971" i="5"/>
  <c r="T824" i="5"/>
  <c r="T969" i="5"/>
  <c r="T874" i="5"/>
  <c r="T831" i="5"/>
  <c r="S917" i="5"/>
  <c r="T869" i="5"/>
  <c r="T877" i="5"/>
  <c r="T942" i="5"/>
  <c r="T875" i="5"/>
  <c r="T911" i="5"/>
  <c r="T919" i="5"/>
  <c r="T965" i="5"/>
  <c r="T945" i="5"/>
  <c r="T864" i="5"/>
  <c r="T894" i="5"/>
  <c r="T905" i="5"/>
  <c r="T929" i="5"/>
  <c r="S841" i="5"/>
  <c r="S932" i="5"/>
  <c r="S939" i="5"/>
  <c r="S933" i="5"/>
  <c r="T854" i="5"/>
  <c r="S837" i="5"/>
  <c r="T952" i="5"/>
  <c r="T845" i="5"/>
  <c r="T834" i="5"/>
  <c r="T909" i="5"/>
  <c r="T985" i="5"/>
  <c r="T923" i="5"/>
  <c r="T828" i="5"/>
  <c r="T962" i="5"/>
  <c r="T898" i="5"/>
  <c r="T897" i="5"/>
  <c r="T889" i="5"/>
  <c r="T855" i="5"/>
  <c r="T870" i="5"/>
  <c r="T860" i="5"/>
  <c r="T883" i="5"/>
  <c r="T840" i="5"/>
  <c r="T953" i="5"/>
  <c r="T848" i="5"/>
  <c r="T947" i="5"/>
  <c r="T931" i="5"/>
  <c r="T930" i="5"/>
  <c r="S873" i="5"/>
  <c r="S960" i="5"/>
  <c r="S844" i="5"/>
  <c r="S970" i="5"/>
  <c r="S903" i="5"/>
  <c r="T842" i="5"/>
  <c r="T839" i="5"/>
  <c r="T901" i="5"/>
  <c r="S949" i="5"/>
  <c r="T895" i="5"/>
  <c r="T938" i="5"/>
  <c r="T850" i="5"/>
  <c r="T913" i="5"/>
  <c r="T853" i="5"/>
  <c r="T821" i="5"/>
  <c r="T937" i="5"/>
  <c r="T980" i="5"/>
  <c r="T916" i="5"/>
  <c r="T881" i="5"/>
  <c r="T835" i="5"/>
  <c r="T892" i="5"/>
  <c r="T966" i="5"/>
  <c r="T825" i="5"/>
  <c r="T871" i="5"/>
  <c r="T924" i="5"/>
  <c r="T908" i="5"/>
  <c r="T981" i="5"/>
  <c r="S920" i="5"/>
  <c r="S956" i="5"/>
  <c r="S891" i="5"/>
  <c r="S973" i="5"/>
  <c r="S955" i="5"/>
  <c r="T893" i="5"/>
  <c r="T918" i="5"/>
  <c r="T904" i="5"/>
  <c r="T957" i="5"/>
  <c r="T961" i="5"/>
  <c r="T979" i="5"/>
  <c r="H42" i="6" l="1"/>
  <c r="X894" i="5"/>
  <c r="X1209" i="5"/>
  <c r="X904" i="5"/>
  <c r="X909" i="5"/>
  <c r="X1272" i="5"/>
  <c r="X1265" i="5"/>
  <c r="X1269" i="5"/>
  <c r="X1268" i="5"/>
  <c r="X1273" i="5"/>
  <c r="X1262" i="5"/>
  <c r="X1190" i="5"/>
  <c r="X1004" i="5"/>
  <c r="X1185" i="5"/>
  <c r="X1110" i="5"/>
  <c r="X1245" i="5"/>
  <c r="X1202" i="5"/>
  <c r="X1055" i="5"/>
  <c r="X1151" i="5"/>
  <c r="X1195" i="5"/>
  <c r="X1109" i="5"/>
  <c r="X1182" i="5"/>
  <c r="X1207" i="5"/>
  <c r="X1210" i="5"/>
  <c r="X1216" i="5"/>
  <c r="X1177" i="5"/>
  <c r="X1150" i="5"/>
  <c r="X1126" i="5"/>
  <c r="X992" i="5"/>
  <c r="X1000" i="5"/>
  <c r="X1003" i="5"/>
  <c r="X1166" i="5"/>
  <c r="X1068" i="5"/>
  <c r="X1032" i="5"/>
  <c r="X1183" i="5"/>
  <c r="X1024" i="5"/>
  <c r="X1252" i="5"/>
  <c r="X1128" i="5"/>
  <c r="X1234" i="5"/>
  <c r="X1059" i="5"/>
  <c r="X1152" i="5"/>
  <c r="X1148" i="5"/>
  <c r="X995" i="5"/>
  <c r="X1179" i="5"/>
  <c r="X1132" i="5"/>
  <c r="X1066" i="5"/>
  <c r="X1009" i="5"/>
  <c r="X1061" i="5"/>
  <c r="X1038" i="5"/>
  <c r="X1232" i="5"/>
  <c r="X1016" i="5"/>
  <c r="X1158" i="5"/>
  <c r="X1172" i="5"/>
  <c r="X1239" i="5"/>
  <c r="X1131" i="5"/>
  <c r="X1029" i="5"/>
  <c r="X1181" i="5"/>
  <c r="X1230" i="5"/>
  <c r="X1194" i="5"/>
  <c r="X1169" i="5"/>
  <c r="X1251" i="5"/>
  <c r="X1090" i="5"/>
  <c r="X1123" i="5"/>
  <c r="X1074" i="5"/>
  <c r="X1140" i="5"/>
  <c r="X1241" i="5"/>
  <c r="X1149" i="5"/>
  <c r="X1063" i="5"/>
  <c r="X1023" i="5"/>
  <c r="X1115" i="5"/>
  <c r="X1078" i="5"/>
  <c r="X1218" i="5"/>
  <c r="X1102" i="5"/>
  <c r="X994" i="5"/>
  <c r="X1035" i="5"/>
  <c r="X1165" i="5"/>
  <c r="X1187" i="5"/>
  <c r="X1093" i="5"/>
  <c r="X1033" i="5"/>
  <c r="X1142" i="5"/>
  <c r="X1089" i="5"/>
  <c r="X1213" i="5"/>
  <c r="X1079" i="5"/>
  <c r="X1020" i="5"/>
  <c r="X1180" i="5"/>
  <c r="X1076" i="5"/>
  <c r="X1042" i="5"/>
  <c r="X1047" i="5"/>
  <c r="X1018" i="5"/>
  <c r="X1081" i="5"/>
  <c r="X1039" i="5"/>
  <c r="X1254" i="5"/>
  <c r="X1005" i="5"/>
  <c r="X1141" i="5"/>
  <c r="X1188" i="5"/>
  <c r="X1101" i="5"/>
  <c r="X1147" i="5"/>
  <c r="X1212" i="5"/>
  <c r="X1027" i="5"/>
  <c r="X1204" i="5"/>
  <c r="X1049" i="5"/>
  <c r="X1103" i="5"/>
  <c r="X1168" i="5"/>
  <c r="X1235" i="5"/>
  <c r="X1072" i="5"/>
  <c r="X1083" i="5"/>
  <c r="X1236" i="5"/>
  <c r="X1114" i="5"/>
  <c r="X883" i="5"/>
  <c r="X831" i="5"/>
  <c r="X905" i="5"/>
  <c r="X861" i="5"/>
  <c r="X897" i="5"/>
  <c r="X926" i="5"/>
  <c r="X853" i="5"/>
  <c r="X840" i="5"/>
  <c r="X856" i="5"/>
  <c r="X907" i="5"/>
  <c r="X863" i="5"/>
  <c r="X971" i="5"/>
  <c r="X958" i="5"/>
  <c r="X965" i="5"/>
  <c r="X953" i="5"/>
  <c r="X943" i="5"/>
  <c r="X882" i="5"/>
  <c r="X887" i="5"/>
  <c r="X835" i="5"/>
  <c r="X936" i="5"/>
  <c r="X892" i="5"/>
  <c r="X888" i="5"/>
  <c r="X913" i="5"/>
  <c r="X842" i="5"/>
  <c r="X834" i="5"/>
  <c r="X862" i="5"/>
  <c r="X893" i="5"/>
  <c r="X942" i="5"/>
  <c r="X916" i="5"/>
  <c r="X843" i="5"/>
  <c r="X980" i="5"/>
  <c r="X911" i="5"/>
  <c r="X966" i="5"/>
  <c r="X881" i="5"/>
  <c r="X969" i="5"/>
  <c r="X827" i="5"/>
  <c r="X898" i="5"/>
  <c r="X957" i="5"/>
  <c r="X839" i="5"/>
  <c r="X865" i="5"/>
  <c r="X947" i="5"/>
  <c r="X919" i="5"/>
  <c r="X921" i="5"/>
  <c r="X979" i="5"/>
  <c r="X940" i="5"/>
  <c r="X931" i="5"/>
  <c r="X820" i="5"/>
  <c r="X858" i="5"/>
  <c r="X910" i="5"/>
  <c r="X962" i="5"/>
  <c r="X901" i="5"/>
  <c r="X952" i="5"/>
  <c r="X848" i="5"/>
  <c r="X981" i="5"/>
  <c r="X870" i="5"/>
  <c r="X878" i="5"/>
  <c r="X875" i="5"/>
  <c r="X877" i="5"/>
  <c r="X855" i="5"/>
  <c r="X846" i="5"/>
  <c r="X864" i="5"/>
  <c r="X860" i="5"/>
  <c r="X946" i="5"/>
  <c r="X938" i="5"/>
  <c r="X874" i="5"/>
  <c r="X871" i="5"/>
  <c r="X900" i="5"/>
  <c r="X985" i="5"/>
  <c r="X890" i="5"/>
  <c r="X908" i="5"/>
  <c r="X828" i="5"/>
  <c r="X859" i="5"/>
  <c r="X854" i="5"/>
  <c r="X869" i="5"/>
  <c r="X824" i="5"/>
  <c r="X923" i="5"/>
  <c r="X866" i="5"/>
  <c r="X886" i="5"/>
  <c r="X930" i="5"/>
  <c r="X945" i="5"/>
  <c r="X895" i="5"/>
  <c r="X838" i="5"/>
  <c r="X850" i="5"/>
  <c r="X924" i="5"/>
  <c r="X825" i="5"/>
  <c r="X918" i="5"/>
  <c r="X929" i="5"/>
  <c r="X937" i="5"/>
  <c r="X821" i="5"/>
  <c r="X845" i="5"/>
  <c r="X974" i="5"/>
  <c r="H26" i="6"/>
  <c r="C26" i="6" s="1"/>
  <c r="F63" i="6"/>
  <c r="F41" i="6"/>
  <c r="H41" i="6" s="1"/>
  <c r="K64" i="6"/>
  <c r="H36" i="6"/>
  <c r="C36" i="6" s="1"/>
  <c r="H25" i="6"/>
  <c r="C25" i="6" s="1"/>
  <c r="V54" i="5"/>
  <c r="V70" i="5"/>
  <c r="V30" i="5"/>
  <c r="V14" i="5"/>
  <c r="AB5" i="5"/>
  <c r="V25" i="5"/>
  <c r="AB64" i="5"/>
  <c r="AB20" i="5"/>
  <c r="AB32" i="5"/>
  <c r="V48" i="5"/>
  <c r="AB55" i="5"/>
  <c r="V61" i="5"/>
  <c r="AB80" i="5"/>
  <c r="AB7" i="5"/>
  <c r="V9" i="5"/>
  <c r="AB17" i="5"/>
  <c r="AB39" i="5"/>
  <c r="V58" i="5"/>
  <c r="AB98" i="5"/>
  <c r="V19" i="5"/>
  <c r="V10" i="5"/>
  <c r="V15" i="5"/>
  <c r="AB21" i="5"/>
  <c r="V72" i="5"/>
  <c r="V79" i="5"/>
  <c r="AB91" i="5"/>
  <c r="V108" i="5"/>
  <c r="V126" i="5"/>
  <c r="V143" i="5"/>
  <c r="V160" i="5"/>
  <c r="V192" i="5"/>
  <c r="AB146" i="5"/>
  <c r="V183" i="5"/>
  <c r="AB45" i="5"/>
  <c r="AB77" i="5"/>
  <c r="AB90" i="5"/>
  <c r="V130" i="5"/>
  <c r="AB154" i="5"/>
  <c r="V167" i="5"/>
  <c r="V90" i="5"/>
  <c r="AB110" i="5"/>
  <c r="V125" i="5"/>
  <c r="V154" i="5"/>
  <c r="AB174" i="5"/>
  <c r="V190" i="5"/>
  <c r="V220" i="5"/>
  <c r="AB238" i="5"/>
  <c r="AB263" i="5"/>
  <c r="V216" i="5"/>
  <c r="V233" i="5"/>
  <c r="V265" i="5"/>
  <c r="V188" i="5"/>
  <c r="AB215" i="5"/>
  <c r="AB254" i="5"/>
  <c r="AB274" i="5"/>
  <c r="AB190" i="5"/>
  <c r="AB211" i="5"/>
  <c r="AB245" i="5"/>
  <c r="AB264" i="5"/>
  <c r="V279" i="5"/>
  <c r="V285" i="5"/>
  <c r="V11" i="5"/>
  <c r="V18" i="5"/>
  <c r="V23" i="5"/>
  <c r="AB29" i="5"/>
  <c r="V38" i="5"/>
  <c r="AB52" i="5"/>
  <c r="V60" i="5"/>
  <c r="AB73" i="5"/>
  <c r="V102" i="5"/>
  <c r="V24" i="5"/>
  <c r="AB30" i="5"/>
  <c r="AB34" i="5"/>
  <c r="V44" i="5"/>
  <c r="AB51" i="5"/>
  <c r="AB58" i="5"/>
  <c r="V67" i="5"/>
  <c r="V77" i="5"/>
  <c r="V97" i="5"/>
  <c r="AB6" i="5"/>
  <c r="AB13" i="5"/>
  <c r="V27" i="5"/>
  <c r="V34" i="5"/>
  <c r="V43" i="5"/>
  <c r="V55" i="5"/>
  <c r="V65" i="5"/>
  <c r="AB85" i="5"/>
  <c r="V5" i="5"/>
  <c r="V6" i="5"/>
  <c r="V13" i="5"/>
  <c r="V17" i="5"/>
  <c r="AB25" i="5"/>
  <c r="AB41" i="5"/>
  <c r="V57" i="5"/>
  <c r="AB78" i="5"/>
  <c r="V107" i="5"/>
  <c r="V76" i="5"/>
  <c r="AB81" i="5"/>
  <c r="V88" i="5"/>
  <c r="V94" i="5"/>
  <c r="AB99" i="5"/>
  <c r="V105" i="5"/>
  <c r="V111" i="5"/>
  <c r="V116" i="5"/>
  <c r="AB123" i="5"/>
  <c r="V128" i="5"/>
  <c r="AB134" i="5"/>
  <c r="V140" i="5"/>
  <c r="AB145" i="5"/>
  <c r="V152" i="5"/>
  <c r="V158" i="5"/>
  <c r="AB163" i="5"/>
  <c r="V169" i="5"/>
  <c r="V175" i="5"/>
  <c r="V181" i="5"/>
  <c r="AB114" i="5"/>
  <c r="AB119" i="5"/>
  <c r="V131" i="5"/>
  <c r="V139" i="5"/>
  <c r="AB149" i="5"/>
  <c r="V161" i="5"/>
  <c r="V166" i="5"/>
  <c r="AB178" i="5"/>
  <c r="V37" i="5"/>
  <c r="V41" i="5"/>
  <c r="AB49" i="5"/>
  <c r="V62" i="5"/>
  <c r="V69" i="5"/>
  <c r="V73" i="5"/>
  <c r="V85" i="5"/>
  <c r="V98" i="5"/>
  <c r="AB109" i="5"/>
  <c r="AB122" i="5"/>
  <c r="V135" i="5"/>
  <c r="V149" i="5"/>
  <c r="V162" i="5"/>
  <c r="AB173" i="5"/>
  <c r="AB88" i="5"/>
  <c r="V93" i="5"/>
  <c r="AB100" i="5"/>
  <c r="AB108" i="5"/>
  <c r="AB112" i="5"/>
  <c r="V122" i="5"/>
  <c r="AB127" i="5"/>
  <c r="AB137" i="5"/>
  <c r="AB142" i="5"/>
  <c r="AB152" i="5"/>
  <c r="V157" i="5"/>
  <c r="AB164" i="5"/>
  <c r="AB172" i="5"/>
  <c r="AB176" i="5"/>
  <c r="V191" i="5"/>
  <c r="V186" i="5"/>
  <c r="AB192" i="5"/>
  <c r="AB202" i="5"/>
  <c r="V213" i="5"/>
  <c r="V223" i="5"/>
  <c r="AB228" i="5"/>
  <c r="AB233" i="5"/>
  <c r="V245" i="5"/>
  <c r="V255" i="5"/>
  <c r="AB260" i="5"/>
  <c r="AB265" i="5"/>
  <c r="V275" i="5"/>
  <c r="V294" i="5"/>
  <c r="V202" i="5"/>
  <c r="AB208" i="5"/>
  <c r="AB218" i="5"/>
  <c r="AB229" i="5"/>
  <c r="AB235" i="5"/>
  <c r="V240" i="5"/>
  <c r="AB248" i="5"/>
  <c r="AB261" i="5"/>
  <c r="AB267" i="5"/>
  <c r="V278" i="5"/>
  <c r="V299" i="5"/>
  <c r="V193" i="5"/>
  <c r="AB197" i="5"/>
  <c r="V207" i="5"/>
  <c r="AB212" i="5"/>
  <c r="V218" i="5"/>
  <c r="V229" i="5"/>
  <c r="V239" i="5"/>
  <c r="AB244" i="5"/>
  <c r="AB249" i="5"/>
  <c r="V261" i="5"/>
  <c r="V271" i="5"/>
  <c r="V283" i="5"/>
  <c r="V180" i="5"/>
  <c r="AB186" i="5"/>
  <c r="V197" i="5"/>
  <c r="V209" i="5"/>
  <c r="AB213" i="5"/>
  <c r="V222" i="5"/>
  <c r="AB226" i="5"/>
  <c r="V243" i="5"/>
  <c r="V249" i="5"/>
  <c r="V254" i="5"/>
  <c r="AB258" i="5"/>
  <c r="V272" i="5"/>
  <c r="AB276" i="5"/>
  <c r="AB288" i="5"/>
  <c r="AB283" i="5"/>
  <c r="AB294" i="5"/>
  <c r="AB299" i="5"/>
  <c r="AB305" i="5"/>
  <c r="V295" i="5"/>
  <c r="V305" i="5"/>
  <c r="AB280" i="5"/>
  <c r="AB287" i="5"/>
  <c r="AB298" i="5"/>
  <c r="AB303" i="5"/>
  <c r="AB12" i="5"/>
  <c r="AB19" i="5"/>
  <c r="AB24" i="5"/>
  <c r="AB31" i="5"/>
  <c r="AB44" i="5"/>
  <c r="AB53" i="5"/>
  <c r="AB61" i="5"/>
  <c r="V75" i="5"/>
  <c r="AB9" i="5"/>
  <c r="V26" i="5"/>
  <c r="V31" i="5"/>
  <c r="AB37" i="5"/>
  <c r="V45" i="5"/>
  <c r="V53" i="5"/>
  <c r="AB59" i="5"/>
  <c r="AB68" i="5"/>
  <c r="AB79" i="5"/>
  <c r="AB103" i="5"/>
  <c r="AB8" i="5"/>
  <c r="AB15" i="5"/>
  <c r="AB28" i="5"/>
  <c r="AB35" i="5"/>
  <c r="V47" i="5"/>
  <c r="AB57" i="5"/>
  <c r="AB66" i="5"/>
  <c r="V86" i="5"/>
  <c r="V12" i="5"/>
  <c r="V7" i="5"/>
  <c r="V8" i="5"/>
  <c r="AB14" i="5"/>
  <c r="AB18" i="5"/>
  <c r="V28" i="5"/>
  <c r="AB46" i="5"/>
  <c r="AB62" i="5"/>
  <c r="AB84" i="5"/>
  <c r="AB65" i="5"/>
  <c r="V78" i="5"/>
  <c r="AB83" i="5"/>
  <c r="V89" i="5"/>
  <c r="V95" i="5"/>
  <c r="V100" i="5"/>
  <c r="AB107" i="5"/>
  <c r="V112" i="5"/>
  <c r="AB118" i="5"/>
  <c r="V124" i="5"/>
  <c r="AB129" i="5"/>
  <c r="V136" i="5"/>
  <c r="V142" i="5"/>
  <c r="AB147" i="5"/>
  <c r="V153" i="5"/>
  <c r="V159" i="5"/>
  <c r="V164" i="5"/>
  <c r="AB171" i="5"/>
  <c r="V176" i="5"/>
  <c r="V187" i="5"/>
  <c r="V115" i="5"/>
  <c r="V123" i="5"/>
  <c r="AB133" i="5"/>
  <c r="V145" i="5"/>
  <c r="V150" i="5"/>
  <c r="AB162" i="5"/>
  <c r="AB167" i="5"/>
  <c r="V179" i="5"/>
  <c r="AB38" i="5"/>
  <c r="AB42" i="5"/>
  <c r="V52" i="5"/>
  <c r="V64" i="5"/>
  <c r="AB70" i="5"/>
  <c r="AB74" i="5"/>
  <c r="V87" i="5"/>
  <c r="V101" i="5"/>
  <c r="V114" i="5"/>
  <c r="AB125" i="5"/>
  <c r="AB138" i="5"/>
  <c r="V151" i="5"/>
  <c r="V165" i="5"/>
  <c r="V178" i="5"/>
  <c r="AB89" i="5"/>
  <c r="AB94" i="5"/>
  <c r="AB104" i="5"/>
  <c r="V109" i="5"/>
  <c r="AB116" i="5"/>
  <c r="AB124" i="5"/>
  <c r="AB128" i="5"/>
  <c r="V138" i="5"/>
  <c r="AB143" i="5"/>
  <c r="AB153" i="5"/>
  <c r="AB158" i="5"/>
  <c r="AB168" i="5"/>
  <c r="V173" i="5"/>
  <c r="AB180" i="5"/>
  <c r="AB194" i="5"/>
  <c r="AB187" i="5"/>
  <c r="AB198" i="5"/>
  <c r="V205" i="5"/>
  <c r="AB216" i="5"/>
  <c r="V225" i="5"/>
  <c r="V230" i="5"/>
  <c r="AB234" i="5"/>
  <c r="V251" i="5"/>
  <c r="V257" i="5"/>
  <c r="V262" i="5"/>
  <c r="AB266" i="5"/>
  <c r="V276" i="5"/>
  <c r="V198" i="5"/>
  <c r="AB203" i="5"/>
  <c r="AB214" i="5"/>
  <c r="V221" i="5"/>
  <c r="V231" i="5"/>
  <c r="AB236" i="5"/>
  <c r="AB241" i="5"/>
  <c r="V253" i="5"/>
  <c r="V263" i="5"/>
  <c r="AB268" i="5"/>
  <c r="AB289" i="5"/>
  <c r="AB184" i="5"/>
  <c r="V194" i="5"/>
  <c r="V199" i="5"/>
  <c r="V208" i="5"/>
  <c r="V214" i="5"/>
  <c r="AB219" i="5"/>
  <c r="V235" i="5"/>
  <c r="V241" i="5"/>
  <c r="V246" i="5"/>
  <c r="AB250" i="5"/>
  <c r="V267" i="5"/>
  <c r="AB272" i="5"/>
  <c r="AB290" i="5"/>
  <c r="AB182" i="5"/>
  <c r="V189" i="5"/>
  <c r="AB200" i="5"/>
  <c r="V210" i="5"/>
  <c r="V215" i="5"/>
  <c r="AB223" i="5"/>
  <c r="AB230" i="5"/>
  <c r="V244" i="5"/>
  <c r="V250" i="5"/>
  <c r="AB255" i="5"/>
  <c r="AB262" i="5"/>
  <c r="AB273" i="5"/>
  <c r="AB277" i="5"/>
  <c r="V290" i="5"/>
  <c r="V284" i="5"/>
  <c r="AB296" i="5"/>
  <c r="V300" i="5"/>
  <c r="AB307" i="5"/>
  <c r="AB302" i="5"/>
  <c r="AB306" i="5"/>
  <c r="AB284" i="5"/>
  <c r="V288" i="5"/>
  <c r="AB300" i="5"/>
  <c r="V304" i="5"/>
  <c r="V21" i="5"/>
  <c r="AB33" i="5"/>
  <c r="V46" i="5"/>
  <c r="V81" i="5"/>
  <c r="AB27" i="5"/>
  <c r="V40" i="5"/>
  <c r="V50" i="5"/>
  <c r="AB71" i="5"/>
  <c r="V35" i="5"/>
  <c r="AB87" i="5"/>
  <c r="V84" i="5"/>
  <c r="AB102" i="5"/>
  <c r="V120" i="5"/>
  <c r="V137" i="5"/>
  <c r="V148" i="5"/>
  <c r="V172" i="5"/>
  <c r="AB177" i="5"/>
  <c r="AB117" i="5"/>
  <c r="V134" i="5"/>
  <c r="V171" i="5"/>
  <c r="V59" i="5"/>
  <c r="V71" i="5"/>
  <c r="V103" i="5"/>
  <c r="V117" i="5"/>
  <c r="AB141" i="5"/>
  <c r="AB193" i="5"/>
  <c r="AB95" i="5"/>
  <c r="AB105" i="5"/>
  <c r="AB120" i="5"/>
  <c r="AB132" i="5"/>
  <c r="AB144" i="5"/>
  <c r="AB159" i="5"/>
  <c r="AB181" i="5"/>
  <c r="V200" i="5"/>
  <c r="AB206" i="5"/>
  <c r="AB231" i="5"/>
  <c r="V258" i="5"/>
  <c r="AB199" i="5"/>
  <c r="V227" i="5"/>
  <c r="AB242" i="5"/>
  <c r="V259" i="5"/>
  <c r="AB291" i="5"/>
  <c r="V203" i="5"/>
  <c r="AB209" i="5"/>
  <c r="V236" i="5"/>
  <c r="AB247" i="5"/>
  <c r="AB292" i="5"/>
  <c r="V204" i="5"/>
  <c r="V219" i="5"/>
  <c r="AB232" i="5"/>
  <c r="AB251" i="5"/>
  <c r="V274" i="5"/>
  <c r="AB297" i="5"/>
  <c r="V301" i="5"/>
  <c r="V292" i="5"/>
  <c r="AB304" i="5"/>
  <c r="V307" i="5"/>
  <c r="AB285" i="5"/>
  <c r="V289" i="5"/>
  <c r="AB301" i="5"/>
  <c r="V49" i="5"/>
  <c r="V68" i="5"/>
  <c r="V96" i="5"/>
  <c r="AB113" i="5"/>
  <c r="AB131" i="5"/>
  <c r="AB155" i="5"/>
  <c r="AB166" i="5"/>
  <c r="V129" i="5"/>
  <c r="AB151" i="5"/>
  <c r="V163" i="5"/>
  <c r="V39" i="5"/>
  <c r="V66" i="5"/>
  <c r="AB140" i="5"/>
  <c r="AB169" i="5"/>
  <c r="AB183" i="5"/>
  <c r="V226" i="5"/>
  <c r="V252" i="5"/>
  <c r="AB270" i="5"/>
  <c r="V277" i="5"/>
  <c r="V206" i="5"/>
  <c r="V238" i="5"/>
  <c r="V270" i="5"/>
  <c r="AB195" i="5"/>
  <c r="AB222" i="5"/>
  <c r="V242" i="5"/>
  <c r="V268" i="5"/>
  <c r="V184" i="5"/>
  <c r="V224" i="5"/>
  <c r="V256" i="5"/>
  <c r="AB293" i="5"/>
  <c r="V16" i="5"/>
  <c r="AB22" i="5"/>
  <c r="AB26" i="5"/>
  <c r="V36" i="5"/>
  <c r="AB48" i="5"/>
  <c r="AB56" i="5"/>
  <c r="AB69" i="5"/>
  <c r="V83" i="5"/>
  <c r="V22" i="5"/>
  <c r="V29" i="5"/>
  <c r="V33" i="5"/>
  <c r="AB43" i="5"/>
  <c r="AB50" i="5"/>
  <c r="V56" i="5"/>
  <c r="AB63" i="5"/>
  <c r="V74" i="5"/>
  <c r="V91" i="5"/>
  <c r="AB10" i="5"/>
  <c r="V20" i="5"/>
  <c r="V32" i="5"/>
  <c r="V42" i="5"/>
  <c r="V51" i="5"/>
  <c r="V63" i="5"/>
  <c r="AB82" i="5"/>
  <c r="AB101" i="5"/>
  <c r="AB11" i="5"/>
  <c r="AB16" i="5"/>
  <c r="AB23" i="5"/>
  <c r="AB36" i="5"/>
  <c r="AB54" i="5"/>
  <c r="AB76" i="5"/>
  <c r="V99" i="5"/>
  <c r="AB75" i="5"/>
  <c r="V80" i="5"/>
  <c r="AB86" i="5"/>
  <c r="V92" i="5"/>
  <c r="AB97" i="5"/>
  <c r="V104" i="5"/>
  <c r="V110" i="5"/>
  <c r="AB115" i="5"/>
  <c r="V121" i="5"/>
  <c r="V127" i="5"/>
  <c r="V132" i="5"/>
  <c r="AB139" i="5"/>
  <c r="V144" i="5"/>
  <c r="AB150" i="5"/>
  <c r="V156" i="5"/>
  <c r="AB161" i="5"/>
  <c r="V168" i="5"/>
  <c r="V174" i="5"/>
  <c r="AB179" i="5"/>
  <c r="V113" i="5"/>
  <c r="V118" i="5"/>
  <c r="AB130" i="5"/>
  <c r="AB135" i="5"/>
  <c r="V147" i="5"/>
  <c r="V155" i="5"/>
  <c r="AB165" i="5"/>
  <c r="V177" i="5"/>
  <c r="AB188" i="5"/>
  <c r="AB40" i="5"/>
  <c r="AB47" i="5"/>
  <c r="AB60" i="5"/>
  <c r="AB67" i="5"/>
  <c r="AB72" i="5"/>
  <c r="V82" i="5"/>
  <c r="AB93" i="5"/>
  <c r="AB106" i="5"/>
  <c r="V119" i="5"/>
  <c r="V133" i="5"/>
  <c r="V146" i="5"/>
  <c r="AB157" i="5"/>
  <c r="AB170" i="5"/>
  <c r="AB196" i="5"/>
  <c r="AB92" i="5"/>
  <c r="AB96" i="5"/>
  <c r="V106" i="5"/>
  <c r="AB111" i="5"/>
  <c r="AB121" i="5"/>
  <c r="AB126" i="5"/>
  <c r="AB136" i="5"/>
  <c r="V141" i="5"/>
  <c r="AB148" i="5"/>
  <c r="AB156" i="5"/>
  <c r="AB160" i="5"/>
  <c r="V170" i="5"/>
  <c r="AB175" i="5"/>
  <c r="V182" i="5"/>
  <c r="V185" i="5"/>
  <c r="AB191" i="5"/>
  <c r="AB201" i="5"/>
  <c r="V211" i="5"/>
  <c r="AB221" i="5"/>
  <c r="AB227" i="5"/>
  <c r="V232" i="5"/>
  <c r="AB240" i="5"/>
  <c r="AB253" i="5"/>
  <c r="AB259" i="5"/>
  <c r="V264" i="5"/>
  <c r="V273" i="5"/>
  <c r="AB278" i="5"/>
  <c r="V201" i="5"/>
  <c r="AB207" i="5"/>
  <c r="AB217" i="5"/>
  <c r="V228" i="5"/>
  <c r="V234" i="5"/>
  <c r="AB239" i="5"/>
  <c r="AB246" i="5"/>
  <c r="V260" i="5"/>
  <c r="V266" i="5"/>
  <c r="AB271" i="5"/>
  <c r="AB295" i="5"/>
  <c r="AB189" i="5"/>
  <c r="V196" i="5"/>
  <c r="AB204" i="5"/>
  <c r="AB210" i="5"/>
  <c r="V217" i="5"/>
  <c r="AB224" i="5"/>
  <c r="AB237" i="5"/>
  <c r="AB243" i="5"/>
  <c r="V248" i="5"/>
  <c r="AB256" i="5"/>
  <c r="AB269" i="5"/>
  <c r="V280" i="5"/>
  <c r="V296" i="5"/>
  <c r="AB185" i="5"/>
  <c r="V195" i="5"/>
  <c r="AB205" i="5"/>
  <c r="V212" i="5"/>
  <c r="AB220" i="5"/>
  <c r="AB225" i="5"/>
  <c r="V237" i="5"/>
  <c r="V247" i="5"/>
  <c r="AB252" i="5"/>
  <c r="AB257" i="5"/>
  <c r="V269" i="5"/>
  <c r="AB275" i="5"/>
  <c r="AB286" i="5"/>
  <c r="V297" i="5"/>
  <c r="V287" i="5"/>
  <c r="V298" i="5"/>
  <c r="V303" i="5"/>
  <c r="V293" i="5"/>
  <c r="AB279" i="5"/>
  <c r="V286" i="5"/>
  <c r="V291" i="5"/>
  <c r="V302" i="5"/>
  <c r="V306" i="5"/>
  <c r="D20" i="6"/>
  <c r="K62" i="6"/>
  <c r="F45" i="6"/>
  <c r="H45" i="6" s="1"/>
  <c r="F62" i="6"/>
  <c r="B2" i="6" s="1"/>
  <c r="F40" i="6"/>
  <c r="H40" i="6" s="1"/>
  <c r="D40" i="6" s="1"/>
  <c r="F35" i="6"/>
  <c r="H35" i="6" s="1"/>
  <c r="F30" i="6"/>
  <c r="H30" i="6" s="1"/>
  <c r="F46" i="6"/>
  <c r="H46" i="6" s="1"/>
  <c r="F31" i="6"/>
  <c r="H31" i="6" s="1"/>
  <c r="D31" i="6" s="1"/>
  <c r="C20" i="6"/>
  <c r="D21" i="6"/>
  <c r="C21" i="6"/>
  <c r="K63" i="6"/>
  <c r="H32" i="6"/>
  <c r="C32" i="6" s="1"/>
  <c r="C22" i="6"/>
  <c r="F38" i="6"/>
  <c r="H38" i="6" s="1"/>
  <c r="F43" i="6"/>
  <c r="H43" i="6" s="1"/>
  <c r="H28" i="6"/>
  <c r="F65" i="6"/>
  <c r="F33" i="6"/>
  <c r="H33" i="6" s="1"/>
  <c r="F48" i="6"/>
  <c r="H48" i="6" s="1"/>
  <c r="D36" i="6"/>
  <c r="F66" i="6"/>
  <c r="C42" i="6"/>
  <c r="D42" i="6"/>
  <c r="C27" i="6"/>
  <c r="D27" i="6"/>
  <c r="F56" i="6"/>
  <c r="H56" i="6" s="1"/>
  <c r="F59" i="6"/>
  <c r="H59" i="6" s="1"/>
  <c r="F54" i="6"/>
  <c r="H54" i="6" s="1"/>
  <c r="C54" i="6" s="1"/>
  <c r="F51" i="6"/>
  <c r="F55" i="6"/>
  <c r="H55" i="6" s="1"/>
  <c r="F60" i="6"/>
  <c r="H60" i="6" s="1"/>
  <c r="F58" i="6"/>
  <c r="H58" i="6" s="1"/>
  <c r="F53" i="6"/>
  <c r="H53" i="6" s="1"/>
  <c r="H50" i="6"/>
  <c r="C61" i="6"/>
  <c r="D61" i="6"/>
  <c r="C37" i="6"/>
  <c r="D37" i="6"/>
  <c r="D47" i="6"/>
  <c r="C47" i="6"/>
  <c r="S1269" i="5"/>
  <c r="S1262" i="5"/>
  <c r="S1273" i="5"/>
  <c r="S1272" i="5"/>
  <c r="S1268" i="5"/>
  <c r="S1265" i="5"/>
  <c r="S1074" i="5"/>
  <c r="S1033" i="5"/>
  <c r="S1042" i="5"/>
  <c r="S1039" i="5"/>
  <c r="S1027" i="5"/>
  <c r="S1190" i="5"/>
  <c r="S1110" i="5"/>
  <c r="S1202" i="5"/>
  <c r="S1109" i="5"/>
  <c r="S1216" i="5"/>
  <c r="S992" i="5"/>
  <c r="S1024" i="5"/>
  <c r="S1059" i="5"/>
  <c r="S1179" i="5"/>
  <c r="S1061" i="5"/>
  <c r="S1158" i="5"/>
  <c r="S1029" i="5"/>
  <c r="S1169" i="5"/>
  <c r="S1063" i="5"/>
  <c r="S1218" i="5"/>
  <c r="S1165" i="5"/>
  <c r="S1079" i="5"/>
  <c r="S1188" i="5"/>
  <c r="S1168" i="5"/>
  <c r="S1236" i="5"/>
  <c r="S1020" i="5"/>
  <c r="S1254" i="5"/>
  <c r="S1204" i="5"/>
  <c r="S1114" i="5"/>
  <c r="S1004" i="5"/>
  <c r="S1055" i="5"/>
  <c r="S1182" i="5"/>
  <c r="S1177" i="5"/>
  <c r="S1000" i="5"/>
  <c r="S1068" i="5"/>
  <c r="S1252" i="5"/>
  <c r="S1152" i="5"/>
  <c r="S1132" i="5"/>
  <c r="S1038" i="5"/>
  <c r="S1172" i="5"/>
  <c r="S1181" i="5"/>
  <c r="S1251" i="5"/>
  <c r="S1140" i="5"/>
  <c r="S1023" i="5"/>
  <c r="S1102" i="5"/>
  <c r="S1142" i="5"/>
  <c r="S1047" i="5"/>
  <c r="S1101" i="5"/>
  <c r="S1235" i="5"/>
  <c r="S1241" i="5"/>
  <c r="S1089" i="5"/>
  <c r="S1180" i="5"/>
  <c r="S1049" i="5"/>
  <c r="S1072" i="5"/>
  <c r="S1151" i="5"/>
  <c r="S1207" i="5"/>
  <c r="S1150" i="5"/>
  <c r="S1003" i="5"/>
  <c r="S1032" i="5"/>
  <c r="S1128" i="5"/>
  <c r="S1148" i="5"/>
  <c r="S1066" i="5"/>
  <c r="S1232" i="5"/>
  <c r="S1239" i="5"/>
  <c r="S1230" i="5"/>
  <c r="S1090" i="5"/>
  <c r="S1115" i="5"/>
  <c r="S994" i="5"/>
  <c r="S1187" i="5"/>
  <c r="S1018" i="5"/>
  <c r="S1005" i="5"/>
  <c r="S1147" i="5"/>
  <c r="S1093" i="5"/>
  <c r="S1185" i="5"/>
  <c r="S1245" i="5"/>
  <c r="S1195" i="5"/>
  <c r="S1210" i="5"/>
  <c r="S1126" i="5"/>
  <c r="S1166" i="5"/>
  <c r="S1183" i="5"/>
  <c r="S1234" i="5"/>
  <c r="S995" i="5"/>
  <c r="S1009" i="5"/>
  <c r="S1016" i="5"/>
  <c r="S1131" i="5"/>
  <c r="S1194" i="5"/>
  <c r="S1123" i="5"/>
  <c r="S1149" i="5"/>
  <c r="S1078" i="5"/>
  <c r="S1035" i="5"/>
  <c r="S1213" i="5"/>
  <c r="S1076" i="5"/>
  <c r="S1081" i="5"/>
  <c r="S1141" i="5"/>
  <c r="S1212" i="5"/>
  <c r="S1103" i="5"/>
  <c r="S1083" i="5"/>
  <c r="S883" i="5"/>
  <c r="S905" i="5"/>
  <c r="S853" i="5"/>
  <c r="S965" i="5"/>
  <c r="S943" i="5"/>
  <c r="S835" i="5"/>
  <c r="S834" i="5"/>
  <c r="S942" i="5"/>
  <c r="S969" i="5"/>
  <c r="S865" i="5"/>
  <c r="S981" i="5"/>
  <c r="S875" i="5"/>
  <c r="S864" i="5"/>
  <c r="S874" i="5"/>
  <c r="S985" i="5"/>
  <c r="S859" i="5"/>
  <c r="S923" i="5"/>
  <c r="S930" i="5"/>
  <c r="S957" i="5"/>
  <c r="S820" i="5"/>
  <c r="S910" i="5"/>
  <c r="S952" i="5"/>
  <c r="S877" i="5"/>
  <c r="S854" i="5"/>
  <c r="S850" i="5"/>
  <c r="S937" i="5"/>
  <c r="S831" i="5"/>
  <c r="S861" i="5"/>
  <c r="S863" i="5"/>
  <c r="S936" i="5"/>
  <c r="S913" i="5"/>
  <c r="S862" i="5"/>
  <c r="S916" i="5"/>
  <c r="S911" i="5"/>
  <c r="S979" i="5"/>
  <c r="S860" i="5"/>
  <c r="S890" i="5"/>
  <c r="S866" i="5"/>
  <c r="S825" i="5"/>
  <c r="S845" i="5"/>
  <c r="S940" i="5"/>
  <c r="S855" i="5"/>
  <c r="S908" i="5"/>
  <c r="S886" i="5"/>
  <c r="S974" i="5"/>
  <c r="S897" i="5"/>
  <c r="S840" i="5"/>
  <c r="S971" i="5"/>
  <c r="S882" i="5"/>
  <c r="S892" i="5"/>
  <c r="S843" i="5"/>
  <c r="S966" i="5"/>
  <c r="S827" i="5"/>
  <c r="S839" i="5"/>
  <c r="S947" i="5"/>
  <c r="S921" i="5"/>
  <c r="S858" i="5"/>
  <c r="S962" i="5"/>
  <c r="S870" i="5"/>
  <c r="S946" i="5"/>
  <c r="S871" i="5"/>
  <c r="S869" i="5"/>
  <c r="S945" i="5"/>
  <c r="S918" i="5"/>
  <c r="S901" i="5"/>
  <c r="S848" i="5"/>
  <c r="S846" i="5"/>
  <c r="S828" i="5"/>
  <c r="S924" i="5"/>
  <c r="S821" i="5"/>
  <c r="S838" i="5"/>
  <c r="S926" i="5"/>
  <c r="S856" i="5"/>
  <c r="S907" i="5"/>
  <c r="S958" i="5"/>
  <c r="S953" i="5"/>
  <c r="S887" i="5"/>
  <c r="S888" i="5"/>
  <c r="S842" i="5"/>
  <c r="S893" i="5"/>
  <c r="S980" i="5"/>
  <c r="S881" i="5"/>
  <c r="S898" i="5"/>
  <c r="S919" i="5"/>
  <c r="S931" i="5"/>
  <c r="S878" i="5"/>
  <c r="S938" i="5"/>
  <c r="S900" i="5"/>
  <c r="S824" i="5"/>
  <c r="S895" i="5"/>
  <c r="S929" i="5"/>
  <c r="D26" i="6" l="1"/>
  <c r="I132" i="5"/>
  <c r="J132" i="5"/>
  <c r="E132" i="5"/>
  <c r="F132" i="5"/>
  <c r="G132" i="5"/>
  <c r="H132" i="5"/>
  <c r="J242" i="5"/>
  <c r="E242" i="5"/>
  <c r="F242" i="5"/>
  <c r="G242" i="5"/>
  <c r="H242" i="5"/>
  <c r="I242" i="5"/>
  <c r="G171" i="5"/>
  <c r="H171" i="5"/>
  <c r="I171" i="5"/>
  <c r="J171" i="5"/>
  <c r="E171" i="5"/>
  <c r="F171" i="5"/>
  <c r="F194" i="5"/>
  <c r="H194" i="5"/>
  <c r="J194" i="5"/>
  <c r="E194" i="5"/>
  <c r="G194" i="5"/>
  <c r="I194" i="5"/>
  <c r="E78" i="5"/>
  <c r="F78" i="5"/>
  <c r="G78" i="5"/>
  <c r="H78" i="5"/>
  <c r="I78" i="5"/>
  <c r="J78" i="5"/>
  <c r="F197" i="5"/>
  <c r="H197" i="5"/>
  <c r="E197" i="5"/>
  <c r="G197" i="5"/>
  <c r="I197" i="5"/>
  <c r="J197" i="5"/>
  <c r="E62" i="5"/>
  <c r="F62" i="5"/>
  <c r="G62" i="5"/>
  <c r="H62" i="5"/>
  <c r="I62" i="5"/>
  <c r="J62" i="5"/>
  <c r="F216" i="5"/>
  <c r="G216" i="5"/>
  <c r="H216" i="5"/>
  <c r="I216" i="5"/>
  <c r="J216" i="5"/>
  <c r="E216" i="5"/>
  <c r="E306" i="5"/>
  <c r="F306" i="5"/>
  <c r="G306" i="5"/>
  <c r="H306" i="5"/>
  <c r="I306" i="5"/>
  <c r="J306" i="5"/>
  <c r="G293" i="5"/>
  <c r="H293" i="5"/>
  <c r="I293" i="5"/>
  <c r="J293" i="5"/>
  <c r="E293" i="5"/>
  <c r="F293" i="5"/>
  <c r="E287" i="5"/>
  <c r="F287" i="5"/>
  <c r="G287" i="5"/>
  <c r="H287" i="5"/>
  <c r="I287" i="5"/>
  <c r="J287" i="5"/>
  <c r="H237" i="5"/>
  <c r="I237" i="5"/>
  <c r="J237" i="5"/>
  <c r="E237" i="5"/>
  <c r="F237" i="5"/>
  <c r="G237" i="5"/>
  <c r="E280" i="5"/>
  <c r="F280" i="5"/>
  <c r="G280" i="5"/>
  <c r="H280" i="5"/>
  <c r="I280" i="5"/>
  <c r="J280" i="5"/>
  <c r="I273" i="5"/>
  <c r="J273" i="5"/>
  <c r="E273" i="5"/>
  <c r="F273" i="5"/>
  <c r="G273" i="5"/>
  <c r="H273" i="5"/>
  <c r="E211" i="5"/>
  <c r="F211" i="5"/>
  <c r="G211" i="5"/>
  <c r="H211" i="5"/>
  <c r="I211" i="5"/>
  <c r="J211" i="5"/>
  <c r="I113" i="5"/>
  <c r="J113" i="5"/>
  <c r="E113" i="5"/>
  <c r="F113" i="5"/>
  <c r="G113" i="5"/>
  <c r="H113" i="5"/>
  <c r="I92" i="5"/>
  <c r="J92" i="5"/>
  <c r="G92" i="5"/>
  <c r="H92" i="5"/>
  <c r="E92" i="5"/>
  <c r="F92" i="5"/>
  <c r="I32" i="5"/>
  <c r="J32" i="5"/>
  <c r="E32" i="5"/>
  <c r="G32" i="5"/>
  <c r="H32" i="5"/>
  <c r="F32" i="5"/>
  <c r="I36" i="5"/>
  <c r="J36" i="5"/>
  <c r="E36" i="5"/>
  <c r="G36" i="5"/>
  <c r="H36" i="5"/>
  <c r="F36" i="5"/>
  <c r="F268" i="5"/>
  <c r="G268" i="5"/>
  <c r="H268" i="5"/>
  <c r="J268" i="5"/>
  <c r="E268" i="5"/>
  <c r="I268" i="5"/>
  <c r="G163" i="5"/>
  <c r="H163" i="5"/>
  <c r="I163" i="5"/>
  <c r="J163" i="5"/>
  <c r="E163" i="5"/>
  <c r="F163" i="5"/>
  <c r="I68" i="5"/>
  <c r="J68" i="5"/>
  <c r="E68" i="5"/>
  <c r="G68" i="5"/>
  <c r="F68" i="5"/>
  <c r="H68" i="5"/>
  <c r="F236" i="5"/>
  <c r="G236" i="5"/>
  <c r="H236" i="5"/>
  <c r="I236" i="5"/>
  <c r="J236" i="5"/>
  <c r="E236" i="5"/>
  <c r="J258" i="5"/>
  <c r="F258" i="5"/>
  <c r="E258" i="5"/>
  <c r="G258" i="5"/>
  <c r="H258" i="5"/>
  <c r="I258" i="5"/>
  <c r="G59" i="5"/>
  <c r="H59" i="5"/>
  <c r="I59" i="5"/>
  <c r="J59" i="5"/>
  <c r="E59" i="5"/>
  <c r="F59" i="5"/>
  <c r="J120" i="5"/>
  <c r="E120" i="5"/>
  <c r="F120" i="5"/>
  <c r="G120" i="5"/>
  <c r="H120" i="5"/>
  <c r="I120" i="5"/>
  <c r="I290" i="5"/>
  <c r="J290" i="5"/>
  <c r="E290" i="5"/>
  <c r="F290" i="5"/>
  <c r="G290" i="5"/>
  <c r="H290" i="5"/>
  <c r="E267" i="5"/>
  <c r="F267" i="5"/>
  <c r="H267" i="5"/>
  <c r="I267" i="5"/>
  <c r="J267" i="5"/>
  <c r="G267" i="5"/>
  <c r="H199" i="5"/>
  <c r="E199" i="5"/>
  <c r="F199" i="5"/>
  <c r="G199" i="5"/>
  <c r="I199" i="5"/>
  <c r="J199" i="5"/>
  <c r="J262" i="5"/>
  <c r="F262" i="5"/>
  <c r="G262" i="5"/>
  <c r="H262" i="5"/>
  <c r="I262" i="5"/>
  <c r="E262" i="5"/>
  <c r="G87" i="5"/>
  <c r="H87" i="5"/>
  <c r="I87" i="5"/>
  <c r="J87" i="5"/>
  <c r="E87" i="5"/>
  <c r="F87" i="5"/>
  <c r="J176" i="5"/>
  <c r="E176" i="5"/>
  <c r="F176" i="5"/>
  <c r="G176" i="5"/>
  <c r="H176" i="5"/>
  <c r="I176" i="5"/>
  <c r="E53" i="5"/>
  <c r="F53" i="5"/>
  <c r="G53" i="5"/>
  <c r="I53" i="5"/>
  <c r="H53" i="5"/>
  <c r="J53" i="5"/>
  <c r="F272" i="5"/>
  <c r="G272" i="5"/>
  <c r="H272" i="5"/>
  <c r="E272" i="5"/>
  <c r="I272" i="5"/>
  <c r="J272" i="5"/>
  <c r="H209" i="5"/>
  <c r="I209" i="5"/>
  <c r="J209" i="5"/>
  <c r="E209" i="5"/>
  <c r="F209" i="5"/>
  <c r="G209" i="5"/>
  <c r="E299" i="5"/>
  <c r="F299" i="5"/>
  <c r="G299" i="5"/>
  <c r="H299" i="5"/>
  <c r="I299" i="5"/>
  <c r="J299" i="5"/>
  <c r="H245" i="5"/>
  <c r="I245" i="5"/>
  <c r="J245" i="5"/>
  <c r="E245" i="5"/>
  <c r="F245" i="5"/>
  <c r="G245" i="5"/>
  <c r="H191" i="5"/>
  <c r="J191" i="5"/>
  <c r="E191" i="5"/>
  <c r="F191" i="5"/>
  <c r="G191" i="5"/>
  <c r="I191" i="5"/>
  <c r="E162" i="5"/>
  <c r="F162" i="5"/>
  <c r="G162" i="5"/>
  <c r="H162" i="5"/>
  <c r="I162" i="5"/>
  <c r="J162" i="5"/>
  <c r="E69" i="5"/>
  <c r="F69" i="5"/>
  <c r="G69" i="5"/>
  <c r="I69" i="5"/>
  <c r="H69" i="5"/>
  <c r="J69" i="5"/>
  <c r="J116" i="5"/>
  <c r="I116" i="5"/>
  <c r="E116" i="5"/>
  <c r="F116" i="5"/>
  <c r="G116" i="5"/>
  <c r="H116" i="5"/>
  <c r="H107" i="5"/>
  <c r="J107" i="5"/>
  <c r="E107" i="5"/>
  <c r="F107" i="5"/>
  <c r="G107" i="5"/>
  <c r="I107" i="5"/>
  <c r="G23" i="5"/>
  <c r="H23" i="5"/>
  <c r="I23" i="5"/>
  <c r="J23" i="5"/>
  <c r="E23" i="5"/>
  <c r="F23" i="5"/>
  <c r="H233" i="5"/>
  <c r="I233" i="5"/>
  <c r="J233" i="5"/>
  <c r="E233" i="5"/>
  <c r="F233" i="5"/>
  <c r="G233" i="5"/>
  <c r="J125" i="5"/>
  <c r="E125" i="5"/>
  <c r="F125" i="5"/>
  <c r="G125" i="5"/>
  <c r="H125" i="5"/>
  <c r="I125" i="5"/>
  <c r="E58" i="5"/>
  <c r="F58" i="5"/>
  <c r="G58" i="5"/>
  <c r="H58" i="5"/>
  <c r="I58" i="5"/>
  <c r="J58" i="5"/>
  <c r="I48" i="5"/>
  <c r="J48" i="5"/>
  <c r="E48" i="5"/>
  <c r="G48" i="5"/>
  <c r="F48" i="5"/>
  <c r="H48" i="5"/>
  <c r="E30" i="5"/>
  <c r="F30" i="5"/>
  <c r="G30" i="5"/>
  <c r="H30" i="5"/>
  <c r="I30" i="5"/>
  <c r="J30" i="5"/>
  <c r="E177" i="5"/>
  <c r="F177" i="5"/>
  <c r="G177" i="5"/>
  <c r="H177" i="5"/>
  <c r="I177" i="5"/>
  <c r="J177" i="5"/>
  <c r="E33" i="5"/>
  <c r="F33" i="5"/>
  <c r="G33" i="5"/>
  <c r="I33" i="5"/>
  <c r="J33" i="5"/>
  <c r="H33" i="5"/>
  <c r="E49" i="5"/>
  <c r="F49" i="5"/>
  <c r="G49" i="5"/>
  <c r="I49" i="5"/>
  <c r="H49" i="5"/>
  <c r="J49" i="5"/>
  <c r="E81" i="5"/>
  <c r="F81" i="5"/>
  <c r="I81" i="5"/>
  <c r="J81" i="5"/>
  <c r="G81" i="5"/>
  <c r="H81" i="5"/>
  <c r="E138" i="5"/>
  <c r="F138" i="5"/>
  <c r="G138" i="5"/>
  <c r="H138" i="5"/>
  <c r="I138" i="5"/>
  <c r="J138" i="5"/>
  <c r="E239" i="5"/>
  <c r="F239" i="5"/>
  <c r="G239" i="5"/>
  <c r="H239" i="5"/>
  <c r="I239" i="5"/>
  <c r="J239" i="5"/>
  <c r="E149" i="5"/>
  <c r="F149" i="5"/>
  <c r="G149" i="5"/>
  <c r="H149" i="5"/>
  <c r="I149" i="5"/>
  <c r="J149" i="5"/>
  <c r="E97" i="5"/>
  <c r="F97" i="5"/>
  <c r="I97" i="5"/>
  <c r="G97" i="5"/>
  <c r="H97" i="5"/>
  <c r="J97" i="5"/>
  <c r="E70" i="5"/>
  <c r="X70" i="5" s="1"/>
  <c r="F70" i="5"/>
  <c r="G70" i="5"/>
  <c r="H70" i="5"/>
  <c r="I70" i="5"/>
  <c r="J70" i="5"/>
  <c r="G127" i="5"/>
  <c r="H127" i="5"/>
  <c r="I127" i="5"/>
  <c r="J127" i="5"/>
  <c r="E127" i="5"/>
  <c r="F127" i="5"/>
  <c r="J226" i="5"/>
  <c r="E226" i="5"/>
  <c r="F226" i="5"/>
  <c r="G226" i="5"/>
  <c r="H226" i="5"/>
  <c r="I226" i="5"/>
  <c r="E203" i="5"/>
  <c r="F203" i="5"/>
  <c r="G203" i="5"/>
  <c r="H203" i="5"/>
  <c r="I203" i="5"/>
  <c r="J203" i="5"/>
  <c r="E134" i="5"/>
  <c r="F134" i="5"/>
  <c r="G134" i="5"/>
  <c r="H134" i="5"/>
  <c r="I134" i="5"/>
  <c r="J134" i="5"/>
  <c r="I84" i="5"/>
  <c r="J84" i="5"/>
  <c r="G84" i="5"/>
  <c r="E84" i="5"/>
  <c r="F84" i="5"/>
  <c r="H84" i="5"/>
  <c r="E46" i="5"/>
  <c r="F46" i="5"/>
  <c r="G46" i="5"/>
  <c r="H46" i="5"/>
  <c r="I46" i="5"/>
  <c r="J46" i="5"/>
  <c r="J210" i="5"/>
  <c r="E210" i="5"/>
  <c r="F210" i="5"/>
  <c r="G210" i="5"/>
  <c r="H210" i="5"/>
  <c r="I210" i="5"/>
  <c r="J246" i="5"/>
  <c r="E246" i="5"/>
  <c r="F246" i="5"/>
  <c r="G246" i="5"/>
  <c r="H246" i="5"/>
  <c r="I246" i="5"/>
  <c r="H221" i="5"/>
  <c r="I221" i="5"/>
  <c r="J221" i="5"/>
  <c r="E221" i="5"/>
  <c r="F221" i="5"/>
  <c r="G221" i="5"/>
  <c r="E251" i="5"/>
  <c r="F251" i="5"/>
  <c r="G251" i="5"/>
  <c r="H251" i="5"/>
  <c r="I251" i="5"/>
  <c r="J251" i="5"/>
  <c r="E165" i="5"/>
  <c r="F165" i="5"/>
  <c r="G165" i="5"/>
  <c r="H165" i="5"/>
  <c r="I165" i="5"/>
  <c r="J165" i="5"/>
  <c r="E150" i="5"/>
  <c r="F150" i="5"/>
  <c r="G150" i="5"/>
  <c r="H150" i="5"/>
  <c r="I150" i="5"/>
  <c r="J150" i="5"/>
  <c r="I164" i="5"/>
  <c r="J164" i="5"/>
  <c r="E164" i="5"/>
  <c r="F164" i="5"/>
  <c r="G164" i="5"/>
  <c r="H164" i="5"/>
  <c r="I305" i="5"/>
  <c r="J305" i="5"/>
  <c r="E305" i="5"/>
  <c r="F305" i="5"/>
  <c r="G305" i="5"/>
  <c r="H305" i="5"/>
  <c r="J254" i="5"/>
  <c r="E254" i="5"/>
  <c r="F254" i="5"/>
  <c r="G254" i="5"/>
  <c r="H254" i="5"/>
  <c r="I254" i="5"/>
  <c r="H229" i="5"/>
  <c r="I229" i="5"/>
  <c r="J229" i="5"/>
  <c r="E229" i="5"/>
  <c r="F229" i="5"/>
  <c r="G229" i="5"/>
  <c r="J202" i="5"/>
  <c r="E202" i="5"/>
  <c r="F202" i="5"/>
  <c r="G202" i="5"/>
  <c r="H202" i="5"/>
  <c r="I202" i="5"/>
  <c r="G135" i="5"/>
  <c r="H135" i="5"/>
  <c r="I135" i="5"/>
  <c r="J135" i="5"/>
  <c r="E135" i="5"/>
  <c r="F135" i="5"/>
  <c r="G131" i="5"/>
  <c r="H131" i="5"/>
  <c r="I131" i="5"/>
  <c r="J131" i="5"/>
  <c r="E131" i="5"/>
  <c r="F131" i="5"/>
  <c r="I152" i="5"/>
  <c r="J152" i="5"/>
  <c r="E152" i="5"/>
  <c r="F152" i="5"/>
  <c r="G152" i="5"/>
  <c r="H152" i="5"/>
  <c r="F105" i="5"/>
  <c r="G105" i="5"/>
  <c r="H105" i="5"/>
  <c r="I105" i="5"/>
  <c r="J105" i="5"/>
  <c r="E105" i="5"/>
  <c r="E57" i="5"/>
  <c r="F57" i="5"/>
  <c r="G57" i="5"/>
  <c r="I57" i="5"/>
  <c r="H57" i="5"/>
  <c r="J57" i="5"/>
  <c r="E65" i="5"/>
  <c r="F65" i="5"/>
  <c r="G65" i="5"/>
  <c r="I65" i="5"/>
  <c r="H65" i="5"/>
  <c r="J65" i="5"/>
  <c r="E77" i="5"/>
  <c r="F77" i="5"/>
  <c r="G77" i="5"/>
  <c r="I77" i="5"/>
  <c r="H77" i="5"/>
  <c r="J77" i="5"/>
  <c r="E102" i="5"/>
  <c r="F102" i="5"/>
  <c r="G102" i="5"/>
  <c r="H102" i="5"/>
  <c r="I102" i="5"/>
  <c r="J102" i="5"/>
  <c r="E90" i="5"/>
  <c r="F90" i="5"/>
  <c r="G90" i="5"/>
  <c r="H90" i="5"/>
  <c r="I90" i="5"/>
  <c r="J90" i="5"/>
  <c r="I72" i="5"/>
  <c r="J72" i="5"/>
  <c r="E72" i="5"/>
  <c r="G72" i="5"/>
  <c r="F72" i="5"/>
  <c r="H72" i="5"/>
  <c r="E54" i="5"/>
  <c r="F54" i="5"/>
  <c r="G54" i="5"/>
  <c r="H54" i="5"/>
  <c r="I54" i="5"/>
  <c r="J54" i="5"/>
  <c r="F274" i="5"/>
  <c r="G274" i="5"/>
  <c r="H274" i="5"/>
  <c r="I274" i="5"/>
  <c r="J274" i="5"/>
  <c r="E274" i="5"/>
  <c r="E215" i="5"/>
  <c r="F215" i="5"/>
  <c r="G215" i="5"/>
  <c r="H215" i="5"/>
  <c r="I215" i="5"/>
  <c r="J215" i="5"/>
  <c r="F178" i="5"/>
  <c r="G178" i="5"/>
  <c r="H178" i="5"/>
  <c r="I178" i="5"/>
  <c r="J178" i="5"/>
  <c r="E178" i="5"/>
  <c r="G139" i="5"/>
  <c r="H139" i="5"/>
  <c r="I139" i="5"/>
  <c r="J139" i="5"/>
  <c r="E139" i="5"/>
  <c r="F139" i="5"/>
  <c r="I24" i="5"/>
  <c r="J24" i="5"/>
  <c r="E24" i="5"/>
  <c r="G24" i="5"/>
  <c r="H24" i="5"/>
  <c r="F24" i="5"/>
  <c r="E291" i="5"/>
  <c r="F291" i="5"/>
  <c r="G291" i="5"/>
  <c r="H291" i="5"/>
  <c r="I291" i="5"/>
  <c r="J291" i="5"/>
  <c r="E141" i="5"/>
  <c r="F141" i="5"/>
  <c r="G141" i="5"/>
  <c r="H141" i="5"/>
  <c r="I141" i="5"/>
  <c r="J141" i="5"/>
  <c r="I80" i="5"/>
  <c r="J80" i="5"/>
  <c r="E80" i="5"/>
  <c r="G80" i="5"/>
  <c r="F80" i="5"/>
  <c r="H80" i="5"/>
  <c r="E129" i="5"/>
  <c r="F129" i="5"/>
  <c r="G129" i="5"/>
  <c r="H129" i="5"/>
  <c r="I129" i="5"/>
  <c r="J129" i="5"/>
  <c r="I286" i="5"/>
  <c r="J286" i="5"/>
  <c r="E286" i="5"/>
  <c r="F286" i="5"/>
  <c r="G286" i="5"/>
  <c r="H286" i="5"/>
  <c r="F212" i="5"/>
  <c r="G212" i="5"/>
  <c r="H212" i="5"/>
  <c r="I212" i="5"/>
  <c r="J212" i="5"/>
  <c r="E212" i="5"/>
  <c r="F248" i="5"/>
  <c r="G248" i="5"/>
  <c r="H248" i="5"/>
  <c r="I248" i="5"/>
  <c r="J248" i="5"/>
  <c r="E248" i="5"/>
  <c r="F228" i="5"/>
  <c r="G228" i="5"/>
  <c r="H228" i="5"/>
  <c r="I228" i="5"/>
  <c r="J228" i="5"/>
  <c r="E228" i="5"/>
  <c r="F185" i="5"/>
  <c r="G185" i="5"/>
  <c r="H185" i="5"/>
  <c r="I185" i="5"/>
  <c r="J185" i="5"/>
  <c r="E185" i="5"/>
  <c r="G155" i="5"/>
  <c r="H155" i="5"/>
  <c r="I155" i="5"/>
  <c r="J155" i="5"/>
  <c r="E155" i="5"/>
  <c r="F155" i="5"/>
  <c r="I168" i="5"/>
  <c r="J168" i="5"/>
  <c r="E168" i="5"/>
  <c r="F168" i="5"/>
  <c r="G168" i="5"/>
  <c r="H168" i="5"/>
  <c r="G121" i="5"/>
  <c r="H121" i="5"/>
  <c r="I121" i="5"/>
  <c r="J121" i="5"/>
  <c r="E121" i="5"/>
  <c r="F121" i="5"/>
  <c r="G91" i="5"/>
  <c r="H91" i="5"/>
  <c r="I91" i="5"/>
  <c r="J91" i="5"/>
  <c r="E91" i="5"/>
  <c r="F91" i="5"/>
  <c r="E22" i="5"/>
  <c r="F22" i="5"/>
  <c r="G22" i="5"/>
  <c r="H22" i="5"/>
  <c r="I22" i="5"/>
  <c r="J22" i="5"/>
  <c r="I16" i="5"/>
  <c r="J16" i="5"/>
  <c r="E16" i="5"/>
  <c r="G16" i="5"/>
  <c r="H16" i="5"/>
  <c r="F16" i="5"/>
  <c r="G289" i="5"/>
  <c r="H289" i="5"/>
  <c r="I289" i="5"/>
  <c r="J289" i="5"/>
  <c r="E289" i="5"/>
  <c r="F289" i="5"/>
  <c r="F200" i="5"/>
  <c r="G200" i="5"/>
  <c r="H200" i="5"/>
  <c r="I200" i="5"/>
  <c r="J200" i="5"/>
  <c r="E200" i="5"/>
  <c r="H241" i="5"/>
  <c r="I241" i="5"/>
  <c r="J241" i="5"/>
  <c r="E241" i="5"/>
  <c r="F241" i="5"/>
  <c r="G241" i="5"/>
  <c r="G151" i="5"/>
  <c r="H151" i="5"/>
  <c r="I151" i="5"/>
  <c r="J151" i="5"/>
  <c r="E151" i="5"/>
  <c r="F151" i="5"/>
  <c r="I64" i="5"/>
  <c r="J64" i="5"/>
  <c r="E64" i="5"/>
  <c r="G64" i="5"/>
  <c r="F64" i="5"/>
  <c r="H64" i="5"/>
  <c r="E145" i="5"/>
  <c r="F145" i="5"/>
  <c r="G145" i="5"/>
  <c r="H145" i="5"/>
  <c r="I145" i="5"/>
  <c r="J145" i="5"/>
  <c r="G159" i="5"/>
  <c r="H159" i="5"/>
  <c r="I159" i="5"/>
  <c r="J159" i="5"/>
  <c r="E159" i="5"/>
  <c r="F159" i="5"/>
  <c r="J112" i="5"/>
  <c r="F112" i="5"/>
  <c r="G112" i="5"/>
  <c r="H112" i="5"/>
  <c r="I112" i="5"/>
  <c r="E112" i="5"/>
  <c r="G31" i="5"/>
  <c r="H31" i="5"/>
  <c r="I31" i="5"/>
  <c r="J31" i="5"/>
  <c r="E31" i="5"/>
  <c r="F31" i="5"/>
  <c r="E295" i="5"/>
  <c r="F295" i="5"/>
  <c r="G295" i="5"/>
  <c r="H295" i="5"/>
  <c r="I295" i="5"/>
  <c r="J295" i="5"/>
  <c r="H249" i="5"/>
  <c r="I249" i="5"/>
  <c r="J249" i="5"/>
  <c r="G249" i="5"/>
  <c r="E249" i="5"/>
  <c r="F249" i="5"/>
  <c r="J180" i="5"/>
  <c r="E180" i="5"/>
  <c r="F180" i="5"/>
  <c r="G180" i="5"/>
  <c r="H180" i="5"/>
  <c r="I180" i="5"/>
  <c r="J218" i="5"/>
  <c r="E218" i="5"/>
  <c r="F218" i="5"/>
  <c r="G218" i="5"/>
  <c r="H218" i="5"/>
  <c r="I218" i="5"/>
  <c r="I294" i="5"/>
  <c r="J294" i="5"/>
  <c r="E294" i="5"/>
  <c r="F294" i="5"/>
  <c r="G294" i="5"/>
  <c r="H294" i="5"/>
  <c r="E223" i="5"/>
  <c r="F223" i="5"/>
  <c r="G223" i="5"/>
  <c r="H223" i="5"/>
  <c r="I223" i="5"/>
  <c r="J223" i="5"/>
  <c r="E41" i="5"/>
  <c r="F41" i="5"/>
  <c r="G41" i="5"/>
  <c r="I41" i="5"/>
  <c r="J41" i="5"/>
  <c r="H41" i="5"/>
  <c r="G55" i="5"/>
  <c r="H55" i="5"/>
  <c r="I55" i="5"/>
  <c r="J55" i="5"/>
  <c r="E55" i="5"/>
  <c r="F55" i="5"/>
  <c r="G67" i="5"/>
  <c r="H67" i="5"/>
  <c r="I67" i="5"/>
  <c r="J67" i="5"/>
  <c r="E67" i="5"/>
  <c r="F67" i="5"/>
  <c r="G167" i="5"/>
  <c r="H167" i="5"/>
  <c r="I167" i="5"/>
  <c r="J167" i="5"/>
  <c r="E167" i="5"/>
  <c r="F167" i="5"/>
  <c r="J192" i="5"/>
  <c r="F192" i="5"/>
  <c r="E192" i="5"/>
  <c r="G192" i="5"/>
  <c r="H192" i="5"/>
  <c r="I192" i="5"/>
  <c r="I302" i="5"/>
  <c r="J302" i="5"/>
  <c r="E302" i="5"/>
  <c r="F302" i="5"/>
  <c r="G302" i="5"/>
  <c r="H302" i="5"/>
  <c r="F264" i="5"/>
  <c r="G264" i="5"/>
  <c r="H264" i="5"/>
  <c r="J264" i="5"/>
  <c r="E264" i="5"/>
  <c r="I264" i="5"/>
  <c r="F252" i="5"/>
  <c r="G252" i="5"/>
  <c r="H252" i="5"/>
  <c r="I252" i="5"/>
  <c r="J252" i="5"/>
  <c r="T252" i="5" s="1"/>
  <c r="E252" i="5"/>
  <c r="E288" i="5"/>
  <c r="F288" i="5"/>
  <c r="G288" i="5"/>
  <c r="H288" i="5"/>
  <c r="I288" i="5"/>
  <c r="J288" i="5"/>
  <c r="E231" i="5"/>
  <c r="F231" i="5"/>
  <c r="G231" i="5"/>
  <c r="H231" i="5"/>
  <c r="I231" i="5"/>
  <c r="J231" i="5"/>
  <c r="J124" i="5"/>
  <c r="G124" i="5"/>
  <c r="H124" i="5"/>
  <c r="I124" i="5"/>
  <c r="E124" i="5"/>
  <c r="F124" i="5"/>
  <c r="F122" i="5"/>
  <c r="J122" i="5"/>
  <c r="E122" i="5"/>
  <c r="G122" i="5"/>
  <c r="H122" i="5"/>
  <c r="I122" i="5"/>
  <c r="H111" i="5"/>
  <c r="E111" i="5"/>
  <c r="F111" i="5"/>
  <c r="G111" i="5"/>
  <c r="I111" i="5"/>
  <c r="J111" i="5"/>
  <c r="G79" i="5"/>
  <c r="H79" i="5"/>
  <c r="I79" i="5"/>
  <c r="J79" i="5"/>
  <c r="E79" i="5"/>
  <c r="F79" i="5"/>
  <c r="J196" i="5"/>
  <c r="F196" i="5"/>
  <c r="G196" i="5"/>
  <c r="H196" i="5"/>
  <c r="I196" i="5"/>
  <c r="E196" i="5"/>
  <c r="E29" i="5"/>
  <c r="F29" i="5"/>
  <c r="G29" i="5"/>
  <c r="I29" i="5"/>
  <c r="J29" i="5"/>
  <c r="H29" i="5"/>
  <c r="H269" i="5"/>
  <c r="I269" i="5"/>
  <c r="J269" i="5"/>
  <c r="E269" i="5"/>
  <c r="F269" i="5"/>
  <c r="G269" i="5"/>
  <c r="F182" i="5"/>
  <c r="H182" i="5"/>
  <c r="I182" i="5"/>
  <c r="J182" i="5"/>
  <c r="E182" i="5"/>
  <c r="G182" i="5"/>
  <c r="G147" i="5"/>
  <c r="H147" i="5"/>
  <c r="I147" i="5"/>
  <c r="J147" i="5"/>
  <c r="E147" i="5"/>
  <c r="F147" i="5"/>
  <c r="G99" i="5"/>
  <c r="H99" i="5"/>
  <c r="I99" i="5"/>
  <c r="J99" i="5"/>
  <c r="E99" i="5"/>
  <c r="F99" i="5"/>
  <c r="E74" i="5"/>
  <c r="F74" i="5"/>
  <c r="G74" i="5"/>
  <c r="H74" i="5"/>
  <c r="I74" i="5"/>
  <c r="J74" i="5"/>
  <c r="G83" i="5"/>
  <c r="H83" i="5"/>
  <c r="I83" i="5"/>
  <c r="J83" i="5"/>
  <c r="E83" i="5"/>
  <c r="F83" i="5"/>
  <c r="J270" i="5"/>
  <c r="F270" i="5"/>
  <c r="G270" i="5"/>
  <c r="H270" i="5"/>
  <c r="I270" i="5"/>
  <c r="E270" i="5"/>
  <c r="E307" i="5"/>
  <c r="F307" i="5"/>
  <c r="G307" i="5"/>
  <c r="H307" i="5"/>
  <c r="I307" i="5"/>
  <c r="J307" i="5"/>
  <c r="E219" i="5"/>
  <c r="F219" i="5"/>
  <c r="G219" i="5"/>
  <c r="H219" i="5"/>
  <c r="I219" i="5"/>
  <c r="J219" i="5"/>
  <c r="E259" i="5"/>
  <c r="F259" i="5"/>
  <c r="H259" i="5"/>
  <c r="I259" i="5"/>
  <c r="J259" i="5"/>
  <c r="G259" i="5"/>
  <c r="G35" i="5"/>
  <c r="H35" i="5"/>
  <c r="I35" i="5"/>
  <c r="J35" i="5"/>
  <c r="E35" i="5"/>
  <c r="F35" i="5"/>
  <c r="E21" i="5"/>
  <c r="F21" i="5"/>
  <c r="G21" i="5"/>
  <c r="I21" i="5"/>
  <c r="J21" i="5"/>
  <c r="H21" i="5"/>
  <c r="F189" i="5"/>
  <c r="H189" i="5"/>
  <c r="J189" i="5"/>
  <c r="E189" i="5"/>
  <c r="G189" i="5"/>
  <c r="I189" i="5"/>
  <c r="E235" i="5"/>
  <c r="F235" i="5"/>
  <c r="G235" i="5"/>
  <c r="H235" i="5"/>
  <c r="I235" i="5"/>
  <c r="J235" i="5"/>
  <c r="J230" i="5"/>
  <c r="E230" i="5"/>
  <c r="F230" i="5"/>
  <c r="G230" i="5"/>
  <c r="H230" i="5"/>
  <c r="I230" i="5"/>
  <c r="E173" i="5"/>
  <c r="F173" i="5"/>
  <c r="G173" i="5"/>
  <c r="H173" i="5"/>
  <c r="I173" i="5"/>
  <c r="J173" i="5"/>
  <c r="I52" i="5"/>
  <c r="J52" i="5"/>
  <c r="E52" i="5"/>
  <c r="G52" i="5"/>
  <c r="F52" i="5"/>
  <c r="H52" i="5"/>
  <c r="E153" i="5"/>
  <c r="F153" i="5"/>
  <c r="G153" i="5"/>
  <c r="H153" i="5"/>
  <c r="I153" i="5"/>
  <c r="J153" i="5"/>
  <c r="E86" i="5"/>
  <c r="F86" i="5"/>
  <c r="G86" i="5"/>
  <c r="H86" i="5"/>
  <c r="I86" i="5"/>
  <c r="J86" i="5"/>
  <c r="E26" i="5"/>
  <c r="F26" i="5"/>
  <c r="G26" i="5"/>
  <c r="H26" i="5"/>
  <c r="I26" i="5"/>
  <c r="J26" i="5"/>
  <c r="E243" i="5"/>
  <c r="F243" i="5"/>
  <c r="G243" i="5"/>
  <c r="H243" i="5"/>
  <c r="I243" i="5"/>
  <c r="J243" i="5"/>
  <c r="E283" i="5"/>
  <c r="F283" i="5"/>
  <c r="G283" i="5"/>
  <c r="H283" i="5"/>
  <c r="I283" i="5"/>
  <c r="J283" i="5"/>
  <c r="E275" i="5"/>
  <c r="F275" i="5"/>
  <c r="J275" i="5"/>
  <c r="G275" i="5"/>
  <c r="H275" i="5"/>
  <c r="I275" i="5"/>
  <c r="H213" i="5"/>
  <c r="I213" i="5"/>
  <c r="J213" i="5"/>
  <c r="E213" i="5"/>
  <c r="F213" i="5"/>
  <c r="G213" i="5"/>
  <c r="E157" i="5"/>
  <c r="F157" i="5"/>
  <c r="G157" i="5"/>
  <c r="H157" i="5"/>
  <c r="I157" i="5"/>
  <c r="J157" i="5"/>
  <c r="E37" i="5"/>
  <c r="F37" i="5"/>
  <c r="G37" i="5"/>
  <c r="I37" i="5"/>
  <c r="J37" i="5"/>
  <c r="H37" i="5"/>
  <c r="I140" i="5"/>
  <c r="J140" i="5"/>
  <c r="E140" i="5"/>
  <c r="F140" i="5"/>
  <c r="G140" i="5"/>
  <c r="H140" i="5"/>
  <c r="E94" i="5"/>
  <c r="F94" i="5"/>
  <c r="G94" i="5"/>
  <c r="H94" i="5"/>
  <c r="I94" i="5"/>
  <c r="J94" i="5"/>
  <c r="G43" i="5"/>
  <c r="H43" i="5"/>
  <c r="I43" i="5"/>
  <c r="J43" i="5"/>
  <c r="E43" i="5"/>
  <c r="F43" i="5"/>
  <c r="I60" i="5"/>
  <c r="J60" i="5"/>
  <c r="E60" i="5"/>
  <c r="G60" i="5"/>
  <c r="F60" i="5"/>
  <c r="H60" i="5"/>
  <c r="F220" i="5"/>
  <c r="G220" i="5"/>
  <c r="H220" i="5"/>
  <c r="I220" i="5"/>
  <c r="J220" i="5"/>
  <c r="E220" i="5"/>
  <c r="I160" i="5"/>
  <c r="J160" i="5"/>
  <c r="E160" i="5"/>
  <c r="F160" i="5"/>
  <c r="G160" i="5"/>
  <c r="H160" i="5"/>
  <c r="G15" i="5"/>
  <c r="H15" i="5"/>
  <c r="I15" i="5"/>
  <c r="J15" i="5"/>
  <c r="E15" i="5"/>
  <c r="F15" i="5"/>
  <c r="E25" i="5"/>
  <c r="F25" i="5"/>
  <c r="G25" i="5"/>
  <c r="I25" i="5"/>
  <c r="J25" i="5"/>
  <c r="H25" i="5"/>
  <c r="G297" i="5"/>
  <c r="H297" i="5"/>
  <c r="I297" i="5"/>
  <c r="J297" i="5"/>
  <c r="E297" i="5"/>
  <c r="F297" i="5"/>
  <c r="I20" i="5"/>
  <c r="J20" i="5"/>
  <c r="E20" i="5"/>
  <c r="G20" i="5"/>
  <c r="H20" i="5"/>
  <c r="F20" i="5"/>
  <c r="H257" i="5"/>
  <c r="I257" i="5"/>
  <c r="J257" i="5"/>
  <c r="E257" i="5"/>
  <c r="F257" i="5"/>
  <c r="G257" i="5"/>
  <c r="E45" i="5"/>
  <c r="F45" i="5"/>
  <c r="G45" i="5"/>
  <c r="I45" i="5"/>
  <c r="H45" i="5"/>
  <c r="J45" i="5"/>
  <c r="I278" i="5"/>
  <c r="J278" i="5"/>
  <c r="E278" i="5"/>
  <c r="F278" i="5"/>
  <c r="G278" i="5"/>
  <c r="H278" i="5"/>
  <c r="E158" i="5"/>
  <c r="F158" i="5"/>
  <c r="G158" i="5"/>
  <c r="H158" i="5"/>
  <c r="I158" i="5"/>
  <c r="J158" i="5"/>
  <c r="E18" i="5"/>
  <c r="F18" i="5"/>
  <c r="G18" i="5"/>
  <c r="H18" i="5"/>
  <c r="I18" i="5"/>
  <c r="J18" i="5"/>
  <c r="J234" i="5"/>
  <c r="E234" i="5"/>
  <c r="F234" i="5"/>
  <c r="G234" i="5"/>
  <c r="H234" i="5"/>
  <c r="I234" i="5"/>
  <c r="F174" i="5"/>
  <c r="G174" i="5"/>
  <c r="H174" i="5"/>
  <c r="I174" i="5"/>
  <c r="J174" i="5"/>
  <c r="E174" i="5"/>
  <c r="H195" i="5"/>
  <c r="J195" i="5"/>
  <c r="E195" i="5"/>
  <c r="F195" i="5"/>
  <c r="G195" i="5"/>
  <c r="I195" i="5"/>
  <c r="F232" i="5"/>
  <c r="G232" i="5"/>
  <c r="H232" i="5"/>
  <c r="I232" i="5"/>
  <c r="J232" i="5"/>
  <c r="E232" i="5"/>
  <c r="E146" i="5"/>
  <c r="F146" i="5"/>
  <c r="G146" i="5"/>
  <c r="H146" i="5"/>
  <c r="I146" i="5"/>
  <c r="J146" i="5"/>
  <c r="I156" i="5"/>
  <c r="J156" i="5"/>
  <c r="E156" i="5"/>
  <c r="F156" i="5"/>
  <c r="G156" i="5"/>
  <c r="H156" i="5"/>
  <c r="F110" i="5"/>
  <c r="H110" i="5"/>
  <c r="I110" i="5"/>
  <c r="J110" i="5"/>
  <c r="E110" i="5"/>
  <c r="G110" i="5"/>
  <c r="G63" i="5"/>
  <c r="H63" i="5"/>
  <c r="I63" i="5"/>
  <c r="J63" i="5"/>
  <c r="E63" i="5"/>
  <c r="F63" i="5"/>
  <c r="F256" i="5"/>
  <c r="G256" i="5"/>
  <c r="H256" i="5"/>
  <c r="I256" i="5"/>
  <c r="J256" i="5"/>
  <c r="E256" i="5"/>
  <c r="J238" i="5"/>
  <c r="E238" i="5"/>
  <c r="F238" i="5"/>
  <c r="G238" i="5"/>
  <c r="H238" i="5"/>
  <c r="I238" i="5"/>
  <c r="F204" i="5"/>
  <c r="G204" i="5"/>
  <c r="H204" i="5"/>
  <c r="I204" i="5"/>
  <c r="J204" i="5"/>
  <c r="E204" i="5"/>
  <c r="E117" i="5"/>
  <c r="F117" i="5"/>
  <c r="G117" i="5"/>
  <c r="H117" i="5"/>
  <c r="I117" i="5"/>
  <c r="J117" i="5"/>
  <c r="I172" i="5"/>
  <c r="J172" i="5"/>
  <c r="E172" i="5"/>
  <c r="F172" i="5"/>
  <c r="G172" i="5"/>
  <c r="H172" i="5"/>
  <c r="E300" i="5"/>
  <c r="F300" i="5"/>
  <c r="G300" i="5"/>
  <c r="H300" i="5"/>
  <c r="I300" i="5"/>
  <c r="J300" i="5"/>
  <c r="J250" i="5"/>
  <c r="E250" i="5"/>
  <c r="F250" i="5"/>
  <c r="G250" i="5"/>
  <c r="H250" i="5"/>
  <c r="I250" i="5"/>
  <c r="E263" i="5"/>
  <c r="F263" i="5"/>
  <c r="H263" i="5"/>
  <c r="G263" i="5"/>
  <c r="I263" i="5"/>
  <c r="J263" i="5"/>
  <c r="F198" i="5"/>
  <c r="H198" i="5"/>
  <c r="J198" i="5"/>
  <c r="G198" i="5"/>
  <c r="I198" i="5"/>
  <c r="E198" i="5"/>
  <c r="H225" i="5"/>
  <c r="I225" i="5"/>
  <c r="J225" i="5"/>
  <c r="E225" i="5"/>
  <c r="F225" i="5"/>
  <c r="G225" i="5"/>
  <c r="F109" i="5"/>
  <c r="E109" i="5"/>
  <c r="G109" i="5"/>
  <c r="H109" i="5"/>
  <c r="I109" i="5"/>
  <c r="J109" i="5"/>
  <c r="H123" i="5"/>
  <c r="E123" i="5"/>
  <c r="F123" i="5"/>
  <c r="G123" i="5"/>
  <c r="I123" i="5"/>
  <c r="J123" i="5"/>
  <c r="I100" i="5"/>
  <c r="J100" i="5"/>
  <c r="G100" i="5"/>
  <c r="E100" i="5"/>
  <c r="F100" i="5"/>
  <c r="H100" i="5"/>
  <c r="E271" i="5"/>
  <c r="F271" i="5"/>
  <c r="G271" i="5"/>
  <c r="H271" i="5"/>
  <c r="I271" i="5"/>
  <c r="J271" i="5"/>
  <c r="E207" i="5"/>
  <c r="F207" i="5"/>
  <c r="G207" i="5"/>
  <c r="H207" i="5"/>
  <c r="I207" i="5"/>
  <c r="J207" i="5"/>
  <c r="F240" i="5"/>
  <c r="G240" i="5"/>
  <c r="H240" i="5"/>
  <c r="I240" i="5"/>
  <c r="J240" i="5"/>
  <c r="E240" i="5"/>
  <c r="E93" i="5"/>
  <c r="F93" i="5"/>
  <c r="I93" i="5"/>
  <c r="G93" i="5"/>
  <c r="H93" i="5"/>
  <c r="J93" i="5"/>
  <c r="E98" i="5"/>
  <c r="F98" i="5"/>
  <c r="G98" i="5"/>
  <c r="H98" i="5"/>
  <c r="I98" i="5"/>
  <c r="J98" i="5"/>
  <c r="E181" i="5"/>
  <c r="F181" i="5"/>
  <c r="G181" i="5"/>
  <c r="H181" i="5"/>
  <c r="I181" i="5"/>
  <c r="J181" i="5"/>
  <c r="I88" i="5"/>
  <c r="J88" i="5"/>
  <c r="G88" i="5"/>
  <c r="E88" i="5"/>
  <c r="F88" i="5"/>
  <c r="H88" i="5"/>
  <c r="E17" i="5"/>
  <c r="F17" i="5"/>
  <c r="G17" i="5"/>
  <c r="I17" i="5"/>
  <c r="J17" i="5"/>
  <c r="H17" i="5"/>
  <c r="E34" i="5"/>
  <c r="F34" i="5"/>
  <c r="G34" i="5"/>
  <c r="H34" i="5"/>
  <c r="I34" i="5"/>
  <c r="J34" i="5"/>
  <c r="G285" i="5"/>
  <c r="H285" i="5"/>
  <c r="I285" i="5"/>
  <c r="J285" i="5"/>
  <c r="E285" i="5"/>
  <c r="F285" i="5"/>
  <c r="F190" i="5"/>
  <c r="H190" i="5"/>
  <c r="J190" i="5"/>
  <c r="E190" i="5"/>
  <c r="G190" i="5"/>
  <c r="I190" i="5"/>
  <c r="E130" i="5"/>
  <c r="F130" i="5"/>
  <c r="G130" i="5"/>
  <c r="H130" i="5"/>
  <c r="I130" i="5"/>
  <c r="J130" i="5"/>
  <c r="G143" i="5"/>
  <c r="H143" i="5"/>
  <c r="I143" i="5"/>
  <c r="J143" i="5"/>
  <c r="E143" i="5"/>
  <c r="F143" i="5"/>
  <c r="E303" i="5"/>
  <c r="F303" i="5"/>
  <c r="G303" i="5"/>
  <c r="H303" i="5"/>
  <c r="I303" i="5"/>
  <c r="J303" i="5"/>
  <c r="J266" i="5"/>
  <c r="F266" i="5"/>
  <c r="E266" i="5"/>
  <c r="G266" i="5"/>
  <c r="H266" i="5"/>
  <c r="I266" i="5"/>
  <c r="H201" i="5"/>
  <c r="I201" i="5"/>
  <c r="J201" i="5"/>
  <c r="E201" i="5"/>
  <c r="F201" i="5"/>
  <c r="G201" i="5"/>
  <c r="E170" i="5"/>
  <c r="F170" i="5"/>
  <c r="G170" i="5"/>
  <c r="H170" i="5"/>
  <c r="I170" i="5"/>
  <c r="J170" i="5"/>
  <c r="E133" i="5"/>
  <c r="F133" i="5"/>
  <c r="G133" i="5"/>
  <c r="H133" i="5"/>
  <c r="I133" i="5"/>
  <c r="J133" i="5"/>
  <c r="J104" i="5"/>
  <c r="E104" i="5"/>
  <c r="F104" i="5"/>
  <c r="G104" i="5"/>
  <c r="H104" i="5"/>
  <c r="I104" i="5"/>
  <c r="G51" i="5"/>
  <c r="H51" i="5"/>
  <c r="I51" i="5"/>
  <c r="J51" i="5"/>
  <c r="E51" i="5"/>
  <c r="F51" i="5"/>
  <c r="I56" i="5"/>
  <c r="J56" i="5"/>
  <c r="E56" i="5"/>
  <c r="G56" i="5"/>
  <c r="F56" i="5"/>
  <c r="H56" i="5"/>
  <c r="F224" i="5"/>
  <c r="G224" i="5"/>
  <c r="H224" i="5"/>
  <c r="I224" i="5"/>
  <c r="J224" i="5"/>
  <c r="E224" i="5"/>
  <c r="J206" i="5"/>
  <c r="E206" i="5"/>
  <c r="F206" i="5"/>
  <c r="G206" i="5"/>
  <c r="H206" i="5"/>
  <c r="I206" i="5"/>
  <c r="E66" i="5"/>
  <c r="F66" i="5"/>
  <c r="G66" i="5"/>
  <c r="H66" i="5"/>
  <c r="I66" i="5"/>
  <c r="J66" i="5"/>
  <c r="E292" i="5"/>
  <c r="F292" i="5"/>
  <c r="G292" i="5"/>
  <c r="H292" i="5"/>
  <c r="I292" i="5"/>
  <c r="J292" i="5"/>
  <c r="E227" i="5"/>
  <c r="F227" i="5"/>
  <c r="G227" i="5"/>
  <c r="H227" i="5"/>
  <c r="I227" i="5"/>
  <c r="J227" i="5"/>
  <c r="G103" i="5"/>
  <c r="H103" i="5"/>
  <c r="J103" i="5"/>
  <c r="E103" i="5"/>
  <c r="F103" i="5"/>
  <c r="I103" i="5"/>
  <c r="I148" i="5"/>
  <c r="J148" i="5"/>
  <c r="E148" i="5"/>
  <c r="F148" i="5"/>
  <c r="G148" i="5"/>
  <c r="H148" i="5"/>
  <c r="E50" i="5"/>
  <c r="F50" i="5"/>
  <c r="G50" i="5"/>
  <c r="H50" i="5"/>
  <c r="I50" i="5"/>
  <c r="J50" i="5"/>
  <c r="F244" i="5"/>
  <c r="G244" i="5"/>
  <c r="H244" i="5"/>
  <c r="I244" i="5"/>
  <c r="J244" i="5"/>
  <c r="E244" i="5"/>
  <c r="J214" i="5"/>
  <c r="E214" i="5"/>
  <c r="F214" i="5"/>
  <c r="G214" i="5"/>
  <c r="H214" i="5"/>
  <c r="I214" i="5"/>
  <c r="H253" i="5"/>
  <c r="I253" i="5"/>
  <c r="J253" i="5"/>
  <c r="F253" i="5"/>
  <c r="G253" i="5"/>
  <c r="E253" i="5"/>
  <c r="H276" i="5"/>
  <c r="E276" i="5"/>
  <c r="F276" i="5"/>
  <c r="G276" i="5"/>
  <c r="I276" i="5"/>
  <c r="J276" i="5"/>
  <c r="F114" i="5"/>
  <c r="E114" i="5"/>
  <c r="G114" i="5"/>
  <c r="H114" i="5"/>
  <c r="I114" i="5"/>
  <c r="J114" i="5"/>
  <c r="H115" i="5"/>
  <c r="F115" i="5"/>
  <c r="G115" i="5"/>
  <c r="I115" i="5"/>
  <c r="J115" i="5"/>
  <c r="E115" i="5"/>
  <c r="E142" i="5"/>
  <c r="F142" i="5"/>
  <c r="G142" i="5"/>
  <c r="H142" i="5"/>
  <c r="I142" i="5"/>
  <c r="J142" i="5"/>
  <c r="G95" i="5"/>
  <c r="H95" i="5"/>
  <c r="I95" i="5"/>
  <c r="J95" i="5"/>
  <c r="E95" i="5"/>
  <c r="F95" i="5"/>
  <c r="I28" i="5"/>
  <c r="J28" i="5"/>
  <c r="E28" i="5"/>
  <c r="G28" i="5"/>
  <c r="H28" i="5"/>
  <c r="F28" i="5"/>
  <c r="G75" i="5"/>
  <c r="H75" i="5"/>
  <c r="I75" i="5"/>
  <c r="J75" i="5"/>
  <c r="E75" i="5"/>
  <c r="F75" i="5"/>
  <c r="J222" i="5"/>
  <c r="E222" i="5"/>
  <c r="F222" i="5"/>
  <c r="G222" i="5"/>
  <c r="H222" i="5"/>
  <c r="I222" i="5"/>
  <c r="H261" i="5"/>
  <c r="I261" i="5"/>
  <c r="J261" i="5"/>
  <c r="E261" i="5"/>
  <c r="F261" i="5"/>
  <c r="G261" i="5"/>
  <c r="E85" i="5"/>
  <c r="F85" i="5"/>
  <c r="I85" i="5"/>
  <c r="H85" i="5"/>
  <c r="J85" i="5"/>
  <c r="G85" i="5"/>
  <c r="E166" i="5"/>
  <c r="F166" i="5"/>
  <c r="G166" i="5"/>
  <c r="H166" i="5"/>
  <c r="I166" i="5"/>
  <c r="J166" i="5"/>
  <c r="H175" i="5"/>
  <c r="I175" i="5"/>
  <c r="J175" i="5"/>
  <c r="E175" i="5"/>
  <c r="F175" i="5"/>
  <c r="G175" i="5"/>
  <c r="I128" i="5"/>
  <c r="J128" i="5"/>
  <c r="E128" i="5"/>
  <c r="F128" i="5"/>
  <c r="G128" i="5"/>
  <c r="H128" i="5"/>
  <c r="G27" i="5"/>
  <c r="H27" i="5"/>
  <c r="I27" i="5"/>
  <c r="J27" i="5"/>
  <c r="E27" i="5"/>
  <c r="F27" i="5"/>
  <c r="I44" i="5"/>
  <c r="J44" i="5"/>
  <c r="E44" i="5"/>
  <c r="G44" i="5"/>
  <c r="F44" i="5"/>
  <c r="H44" i="5"/>
  <c r="E38" i="5"/>
  <c r="F38" i="5"/>
  <c r="G38" i="5"/>
  <c r="H38" i="5"/>
  <c r="I38" i="5"/>
  <c r="J38" i="5"/>
  <c r="E279" i="5"/>
  <c r="F279" i="5"/>
  <c r="G279" i="5"/>
  <c r="H279" i="5"/>
  <c r="I279" i="5"/>
  <c r="J279" i="5"/>
  <c r="J188" i="5"/>
  <c r="F188" i="5"/>
  <c r="E188" i="5"/>
  <c r="G188" i="5"/>
  <c r="H188" i="5"/>
  <c r="I188" i="5"/>
  <c r="F126" i="5"/>
  <c r="E126" i="5"/>
  <c r="G126" i="5"/>
  <c r="H126" i="5"/>
  <c r="I126" i="5"/>
  <c r="J126" i="5"/>
  <c r="G19" i="5"/>
  <c r="H19" i="5"/>
  <c r="I19" i="5"/>
  <c r="J19" i="5"/>
  <c r="E19" i="5"/>
  <c r="F19" i="5"/>
  <c r="E61" i="5"/>
  <c r="F61" i="5"/>
  <c r="G61" i="5"/>
  <c r="I61" i="5"/>
  <c r="H61" i="5"/>
  <c r="J61" i="5"/>
  <c r="H183" i="5"/>
  <c r="J183" i="5"/>
  <c r="E183" i="5"/>
  <c r="F183" i="5"/>
  <c r="G183" i="5"/>
  <c r="I183" i="5"/>
  <c r="E82" i="5"/>
  <c r="F82" i="5"/>
  <c r="G82" i="5"/>
  <c r="H82" i="5"/>
  <c r="I82" i="5"/>
  <c r="J82" i="5"/>
  <c r="I298" i="5"/>
  <c r="J298" i="5"/>
  <c r="E298" i="5"/>
  <c r="F298" i="5"/>
  <c r="G298" i="5"/>
  <c r="H298" i="5"/>
  <c r="E247" i="5"/>
  <c r="F247" i="5"/>
  <c r="G247" i="5"/>
  <c r="H247" i="5"/>
  <c r="I247" i="5"/>
  <c r="J247" i="5"/>
  <c r="E296" i="5"/>
  <c r="F296" i="5"/>
  <c r="G296" i="5"/>
  <c r="H296" i="5"/>
  <c r="I296" i="5"/>
  <c r="J296" i="5"/>
  <c r="H217" i="5"/>
  <c r="I217" i="5"/>
  <c r="J217" i="5"/>
  <c r="E217" i="5"/>
  <c r="F217" i="5"/>
  <c r="G217" i="5"/>
  <c r="F260" i="5"/>
  <c r="G260" i="5"/>
  <c r="H260" i="5"/>
  <c r="J260" i="5"/>
  <c r="E260" i="5"/>
  <c r="I260" i="5"/>
  <c r="F106" i="5"/>
  <c r="H106" i="5"/>
  <c r="E106" i="5"/>
  <c r="G106" i="5"/>
  <c r="I106" i="5"/>
  <c r="J106" i="5"/>
  <c r="H119" i="5"/>
  <c r="J119" i="5"/>
  <c r="E119" i="5"/>
  <c r="F119" i="5"/>
  <c r="G119" i="5"/>
  <c r="I119" i="5"/>
  <c r="F118" i="5"/>
  <c r="G118" i="5"/>
  <c r="H118" i="5"/>
  <c r="I118" i="5"/>
  <c r="J118" i="5"/>
  <c r="E118" i="5"/>
  <c r="I144" i="5"/>
  <c r="J144" i="5"/>
  <c r="E144" i="5"/>
  <c r="F144" i="5"/>
  <c r="G144" i="5"/>
  <c r="H144" i="5"/>
  <c r="E42" i="5"/>
  <c r="F42" i="5"/>
  <c r="G42" i="5"/>
  <c r="H42" i="5"/>
  <c r="I42" i="5"/>
  <c r="J42" i="5"/>
  <c r="J184" i="5"/>
  <c r="E184" i="5"/>
  <c r="F184" i="5"/>
  <c r="G184" i="5"/>
  <c r="H184" i="5"/>
  <c r="I184" i="5"/>
  <c r="G277" i="5"/>
  <c r="H277" i="5"/>
  <c r="I277" i="5"/>
  <c r="J277" i="5"/>
  <c r="E277" i="5"/>
  <c r="F277" i="5"/>
  <c r="G39" i="5"/>
  <c r="H39" i="5"/>
  <c r="I39" i="5"/>
  <c r="J39" i="5"/>
  <c r="E39" i="5"/>
  <c r="F39" i="5"/>
  <c r="I96" i="5"/>
  <c r="J96" i="5"/>
  <c r="G96" i="5"/>
  <c r="F96" i="5"/>
  <c r="H96" i="5"/>
  <c r="E96" i="5"/>
  <c r="G301" i="5"/>
  <c r="H301" i="5"/>
  <c r="I301" i="5"/>
  <c r="J301" i="5"/>
  <c r="E301" i="5"/>
  <c r="F301" i="5"/>
  <c r="G71" i="5"/>
  <c r="H71" i="5"/>
  <c r="I71" i="5"/>
  <c r="J71" i="5"/>
  <c r="E71" i="5"/>
  <c r="F71" i="5"/>
  <c r="E137" i="5"/>
  <c r="F137" i="5"/>
  <c r="G137" i="5"/>
  <c r="H137" i="5"/>
  <c r="I137" i="5"/>
  <c r="J137" i="5"/>
  <c r="I40" i="5"/>
  <c r="J40" i="5"/>
  <c r="E40" i="5"/>
  <c r="G40" i="5"/>
  <c r="H40" i="5"/>
  <c r="F40" i="5"/>
  <c r="E304" i="5"/>
  <c r="F304" i="5"/>
  <c r="G304" i="5"/>
  <c r="H304" i="5"/>
  <c r="I304" i="5"/>
  <c r="J304" i="5"/>
  <c r="E284" i="5"/>
  <c r="F284" i="5"/>
  <c r="G284" i="5"/>
  <c r="H284" i="5"/>
  <c r="I284" i="5"/>
  <c r="J284" i="5"/>
  <c r="F208" i="5"/>
  <c r="G208" i="5"/>
  <c r="H208" i="5"/>
  <c r="I208" i="5"/>
  <c r="J208" i="5"/>
  <c r="E208" i="5"/>
  <c r="H205" i="5"/>
  <c r="I205" i="5"/>
  <c r="J205" i="5"/>
  <c r="E205" i="5"/>
  <c r="F205" i="5"/>
  <c r="G205" i="5"/>
  <c r="E101" i="5"/>
  <c r="F101" i="5"/>
  <c r="I101" i="5"/>
  <c r="G101" i="5"/>
  <c r="H101" i="5"/>
  <c r="J101" i="5"/>
  <c r="H179" i="5"/>
  <c r="I179" i="5"/>
  <c r="J179" i="5"/>
  <c r="G179" i="5"/>
  <c r="E179" i="5"/>
  <c r="F179" i="5"/>
  <c r="H187" i="5"/>
  <c r="J187" i="5"/>
  <c r="I187" i="5"/>
  <c r="E187" i="5"/>
  <c r="F187" i="5"/>
  <c r="G187" i="5"/>
  <c r="I136" i="5"/>
  <c r="J136" i="5"/>
  <c r="E136" i="5"/>
  <c r="F136" i="5"/>
  <c r="G136" i="5"/>
  <c r="H136" i="5"/>
  <c r="E89" i="5"/>
  <c r="F89" i="5"/>
  <c r="I89" i="5"/>
  <c r="G89" i="5"/>
  <c r="H89" i="5"/>
  <c r="J89" i="5"/>
  <c r="G47" i="5"/>
  <c r="H47" i="5"/>
  <c r="I47" i="5"/>
  <c r="J47" i="5"/>
  <c r="E47" i="5"/>
  <c r="F47" i="5"/>
  <c r="F193" i="5"/>
  <c r="H193" i="5"/>
  <c r="E193" i="5"/>
  <c r="G193" i="5"/>
  <c r="I193" i="5"/>
  <c r="J193" i="5"/>
  <c r="E255" i="5"/>
  <c r="F255" i="5"/>
  <c r="G255" i="5"/>
  <c r="H255" i="5"/>
  <c r="I255" i="5"/>
  <c r="J255" i="5"/>
  <c r="F186" i="5"/>
  <c r="H186" i="5"/>
  <c r="J186" i="5"/>
  <c r="E186" i="5"/>
  <c r="G186" i="5"/>
  <c r="I186" i="5"/>
  <c r="E73" i="5"/>
  <c r="F73" i="5"/>
  <c r="G73" i="5"/>
  <c r="I73" i="5"/>
  <c r="H73" i="5"/>
  <c r="J73" i="5"/>
  <c r="E161" i="5"/>
  <c r="F161" i="5"/>
  <c r="G161" i="5"/>
  <c r="H161" i="5"/>
  <c r="I161" i="5"/>
  <c r="J161" i="5"/>
  <c r="E169" i="5"/>
  <c r="F169" i="5"/>
  <c r="G169" i="5"/>
  <c r="H169" i="5"/>
  <c r="I169" i="5"/>
  <c r="J169" i="5"/>
  <c r="I76" i="5"/>
  <c r="J76" i="5"/>
  <c r="E76" i="5"/>
  <c r="G76" i="5"/>
  <c r="F76" i="5"/>
  <c r="H76" i="5"/>
  <c r="H265" i="5"/>
  <c r="I265" i="5"/>
  <c r="J265" i="5"/>
  <c r="E265" i="5"/>
  <c r="F265" i="5"/>
  <c r="G265" i="5"/>
  <c r="E154" i="5"/>
  <c r="F154" i="5"/>
  <c r="G154" i="5"/>
  <c r="H154" i="5"/>
  <c r="I154" i="5"/>
  <c r="J154" i="5"/>
  <c r="J108" i="5"/>
  <c r="I108" i="5"/>
  <c r="E108" i="5"/>
  <c r="F108" i="5"/>
  <c r="G108" i="5"/>
  <c r="H108" i="5"/>
  <c r="E14" i="5"/>
  <c r="F14" i="5"/>
  <c r="G14" i="5"/>
  <c r="H14" i="5"/>
  <c r="I14" i="5"/>
  <c r="J14" i="5"/>
  <c r="R70" i="5"/>
  <c r="R54" i="5"/>
  <c r="D25" i="6"/>
  <c r="C41" i="6"/>
  <c r="D41" i="6"/>
  <c r="D32" i="6"/>
  <c r="D35" i="6"/>
  <c r="C35" i="6"/>
  <c r="R30" i="5"/>
  <c r="R14" i="5"/>
  <c r="X30" i="5"/>
  <c r="R303" i="5"/>
  <c r="R201" i="5"/>
  <c r="R146" i="5"/>
  <c r="R174" i="5"/>
  <c r="R32" i="5"/>
  <c r="R83" i="5"/>
  <c r="R36" i="5"/>
  <c r="R16" i="5"/>
  <c r="R238" i="5"/>
  <c r="R292" i="5"/>
  <c r="R81" i="5"/>
  <c r="R293" i="5"/>
  <c r="R237" i="5"/>
  <c r="R217" i="5"/>
  <c r="R170" i="5"/>
  <c r="R155" i="5"/>
  <c r="R74" i="5"/>
  <c r="R22" i="5"/>
  <c r="R252" i="5"/>
  <c r="R49" i="5"/>
  <c r="R286" i="5"/>
  <c r="R297" i="5"/>
  <c r="R269" i="5"/>
  <c r="R247" i="5"/>
  <c r="R264" i="5"/>
  <c r="R106" i="5"/>
  <c r="R133" i="5"/>
  <c r="R177" i="5"/>
  <c r="R113" i="5"/>
  <c r="R156" i="5"/>
  <c r="R121" i="5"/>
  <c r="R92" i="5"/>
  <c r="R20" i="5"/>
  <c r="R91" i="5"/>
  <c r="R226" i="5"/>
  <c r="R196" i="5"/>
  <c r="R228" i="5"/>
  <c r="R147" i="5"/>
  <c r="R144" i="5"/>
  <c r="R110" i="5"/>
  <c r="R224" i="5"/>
  <c r="R277" i="5"/>
  <c r="R129" i="5"/>
  <c r="R68" i="5"/>
  <c r="R259" i="5"/>
  <c r="R287" i="5"/>
  <c r="R212" i="5"/>
  <c r="R280" i="5"/>
  <c r="R273" i="5"/>
  <c r="R141" i="5"/>
  <c r="R132" i="5"/>
  <c r="R270" i="5"/>
  <c r="R274" i="5"/>
  <c r="R219" i="5"/>
  <c r="R172" i="5"/>
  <c r="R266" i="5"/>
  <c r="R182" i="5"/>
  <c r="R118" i="5"/>
  <c r="R127" i="5"/>
  <c r="R80" i="5"/>
  <c r="R51" i="5"/>
  <c r="R29" i="5"/>
  <c r="R268" i="5"/>
  <c r="R117" i="5"/>
  <c r="R306" i="5"/>
  <c r="R302" i="5"/>
  <c r="R291" i="5"/>
  <c r="R298" i="5"/>
  <c r="R195" i="5"/>
  <c r="R296" i="5"/>
  <c r="R248" i="5"/>
  <c r="R260" i="5"/>
  <c r="R234" i="5"/>
  <c r="R232" i="5"/>
  <c r="R211" i="5"/>
  <c r="R185" i="5"/>
  <c r="R119" i="5"/>
  <c r="R82" i="5"/>
  <c r="R168" i="5"/>
  <c r="R104" i="5"/>
  <c r="R99" i="5"/>
  <c r="R63" i="5"/>
  <c r="R42" i="5"/>
  <c r="R56" i="5"/>
  <c r="R33" i="5"/>
  <c r="R256" i="5"/>
  <c r="R184" i="5"/>
  <c r="R242" i="5"/>
  <c r="R206" i="5"/>
  <c r="R66" i="5"/>
  <c r="R134" i="5"/>
  <c r="R84" i="5"/>
  <c r="R204" i="5"/>
  <c r="R236" i="5"/>
  <c r="R258" i="5"/>
  <c r="R200" i="5"/>
  <c r="R171" i="5"/>
  <c r="R148" i="5"/>
  <c r="R50" i="5"/>
  <c r="R40" i="5"/>
  <c r="R46" i="5"/>
  <c r="R304" i="5"/>
  <c r="R189" i="5"/>
  <c r="R246" i="5"/>
  <c r="R235" i="5"/>
  <c r="R253" i="5"/>
  <c r="R231" i="5"/>
  <c r="R276" i="5"/>
  <c r="R257" i="5"/>
  <c r="R151" i="5"/>
  <c r="R114" i="5"/>
  <c r="R187" i="5"/>
  <c r="R136" i="5"/>
  <c r="R86" i="5"/>
  <c r="R47" i="5"/>
  <c r="R45" i="5"/>
  <c r="R295" i="5"/>
  <c r="R222" i="5"/>
  <c r="R180" i="5"/>
  <c r="R261" i="5"/>
  <c r="R239" i="5"/>
  <c r="R218" i="5"/>
  <c r="R278" i="5"/>
  <c r="R149" i="5"/>
  <c r="R73" i="5"/>
  <c r="R139" i="5"/>
  <c r="R181" i="5"/>
  <c r="R116" i="5"/>
  <c r="R13" i="5"/>
  <c r="R97" i="5"/>
  <c r="R102" i="5"/>
  <c r="R265" i="5"/>
  <c r="R216" i="5"/>
  <c r="R220" i="5"/>
  <c r="R192" i="5"/>
  <c r="R10" i="5"/>
  <c r="R19" i="5"/>
  <c r="R61" i="5"/>
  <c r="R25" i="5"/>
  <c r="R289" i="5"/>
  <c r="R307" i="5"/>
  <c r="R301" i="5"/>
  <c r="R203" i="5"/>
  <c r="R103" i="5"/>
  <c r="R59" i="5"/>
  <c r="R120" i="5"/>
  <c r="R21" i="5"/>
  <c r="R288" i="5"/>
  <c r="R300" i="5"/>
  <c r="R290" i="5"/>
  <c r="R244" i="5"/>
  <c r="R215" i="5"/>
  <c r="R214" i="5"/>
  <c r="R199" i="5"/>
  <c r="R225" i="5"/>
  <c r="R173" i="5"/>
  <c r="R165" i="5"/>
  <c r="R52" i="5"/>
  <c r="R145" i="5"/>
  <c r="R153" i="5"/>
  <c r="R124" i="5"/>
  <c r="R89" i="5"/>
  <c r="R28" i="5"/>
  <c r="R8" i="5"/>
  <c r="R53" i="5"/>
  <c r="R31" i="5"/>
  <c r="R75" i="5"/>
  <c r="R249" i="5"/>
  <c r="R209" i="5"/>
  <c r="R207" i="5"/>
  <c r="R299" i="5"/>
  <c r="R202" i="5"/>
  <c r="R275" i="5"/>
  <c r="R255" i="5"/>
  <c r="R213" i="5"/>
  <c r="R186" i="5"/>
  <c r="R122" i="5"/>
  <c r="R93" i="5"/>
  <c r="R162" i="5"/>
  <c r="R69" i="5"/>
  <c r="R152" i="5"/>
  <c r="R88" i="5"/>
  <c r="R107" i="5"/>
  <c r="R57" i="5"/>
  <c r="R6" i="5"/>
  <c r="R55" i="5"/>
  <c r="R34" i="5"/>
  <c r="R67" i="5"/>
  <c r="R18" i="5"/>
  <c r="R285" i="5"/>
  <c r="R143" i="5"/>
  <c r="R108" i="5"/>
  <c r="R72" i="5"/>
  <c r="R58" i="5"/>
  <c r="R9" i="5"/>
  <c r="R241" i="5"/>
  <c r="R263" i="5"/>
  <c r="R221" i="5"/>
  <c r="R198" i="5"/>
  <c r="R262" i="5"/>
  <c r="R251" i="5"/>
  <c r="R205" i="5"/>
  <c r="R178" i="5"/>
  <c r="R87" i="5"/>
  <c r="R64" i="5"/>
  <c r="R179" i="5"/>
  <c r="R150" i="5"/>
  <c r="R115" i="5"/>
  <c r="R176" i="5"/>
  <c r="R159" i="5"/>
  <c r="R142" i="5"/>
  <c r="R112" i="5"/>
  <c r="R95" i="5"/>
  <c r="R78" i="5"/>
  <c r="R12" i="5"/>
  <c r="R305" i="5"/>
  <c r="R272" i="5"/>
  <c r="R271" i="5"/>
  <c r="R229" i="5"/>
  <c r="R193" i="5"/>
  <c r="R85" i="5"/>
  <c r="R37" i="5"/>
  <c r="R161" i="5"/>
  <c r="R169" i="5"/>
  <c r="R140" i="5"/>
  <c r="R105" i="5"/>
  <c r="R76" i="5"/>
  <c r="R17" i="5"/>
  <c r="R5" i="5"/>
  <c r="R44" i="5"/>
  <c r="R24" i="5"/>
  <c r="R60" i="5"/>
  <c r="R38" i="5"/>
  <c r="R279" i="5"/>
  <c r="R188" i="5"/>
  <c r="R233" i="5"/>
  <c r="R190" i="5"/>
  <c r="R125" i="5"/>
  <c r="R167" i="5"/>
  <c r="R160" i="5"/>
  <c r="R15" i="5"/>
  <c r="R48" i="5"/>
  <c r="R39" i="5"/>
  <c r="R163" i="5"/>
  <c r="R96" i="5"/>
  <c r="R227" i="5"/>
  <c r="R71" i="5"/>
  <c r="R137" i="5"/>
  <c r="R35" i="5"/>
  <c r="R284" i="5"/>
  <c r="R250" i="5"/>
  <c r="R210" i="5"/>
  <c r="R267" i="5"/>
  <c r="R208" i="5"/>
  <c r="R194" i="5"/>
  <c r="R230" i="5"/>
  <c r="R138" i="5"/>
  <c r="R109" i="5"/>
  <c r="R101" i="5"/>
  <c r="R123" i="5"/>
  <c r="R164" i="5"/>
  <c r="R100" i="5"/>
  <c r="R7" i="5"/>
  <c r="R26" i="5"/>
  <c r="R254" i="5"/>
  <c r="R243" i="5"/>
  <c r="R197" i="5"/>
  <c r="R283" i="5"/>
  <c r="R240" i="5"/>
  <c r="R294" i="5"/>
  <c r="R245" i="5"/>
  <c r="R223" i="5"/>
  <c r="R191" i="5"/>
  <c r="R157" i="5"/>
  <c r="R135" i="5"/>
  <c r="R98" i="5"/>
  <c r="R62" i="5"/>
  <c r="R41" i="5"/>
  <c r="R166" i="5"/>
  <c r="R131" i="5"/>
  <c r="R175" i="5"/>
  <c r="R158" i="5"/>
  <c r="R128" i="5"/>
  <c r="R111" i="5"/>
  <c r="R94" i="5"/>
  <c r="R65" i="5"/>
  <c r="R43" i="5"/>
  <c r="R27" i="5"/>
  <c r="R77" i="5"/>
  <c r="R23" i="5"/>
  <c r="R11" i="5"/>
  <c r="R154" i="5"/>
  <c r="R90" i="5"/>
  <c r="R130" i="5"/>
  <c r="R183" i="5"/>
  <c r="R126" i="5"/>
  <c r="R79" i="5"/>
  <c r="C30" i="6"/>
  <c r="D30" i="6"/>
  <c r="C45" i="6"/>
  <c r="D45" i="6"/>
  <c r="C40" i="6"/>
  <c r="C46" i="6"/>
  <c r="D46" i="6"/>
  <c r="C31" i="6"/>
  <c r="C28" i="6"/>
  <c r="D28" i="6"/>
  <c r="C48" i="6"/>
  <c r="D48" i="6"/>
  <c r="C43" i="6"/>
  <c r="D43" i="6"/>
  <c r="D33" i="6"/>
  <c r="C33" i="6"/>
  <c r="C38" i="6"/>
  <c r="D38" i="6"/>
  <c r="G64" i="6"/>
  <c r="H64" i="6" s="1"/>
  <c r="D64" i="6" s="1"/>
  <c r="G65" i="6"/>
  <c r="G62" i="6"/>
  <c r="H62" i="6" s="1"/>
  <c r="D62" i="6" s="1"/>
  <c r="G63" i="6"/>
  <c r="H63" i="6" s="1"/>
  <c r="D63" i="6" s="1"/>
  <c r="C56" i="6"/>
  <c r="D56" i="6"/>
  <c r="D58" i="6"/>
  <c r="C58" i="6"/>
  <c r="D54" i="6"/>
  <c r="C50" i="6"/>
  <c r="D50" i="6"/>
  <c r="D60" i="6"/>
  <c r="C60" i="6"/>
  <c r="D59" i="6"/>
  <c r="C59" i="6"/>
  <c r="D55" i="6"/>
  <c r="C55" i="6"/>
  <c r="C53" i="6"/>
  <c r="D53" i="6"/>
  <c r="H51" i="6"/>
  <c r="F52" i="6"/>
  <c r="H52" i="6" s="1"/>
  <c r="T12" i="5"/>
  <c r="T8" i="5"/>
  <c r="T6" i="5"/>
  <c r="T5" i="5"/>
  <c r="T274" i="5"/>
  <c r="T171" i="5"/>
  <c r="T186" i="5"/>
  <c r="T287" i="5"/>
  <c r="T46" i="5"/>
  <c r="T101" i="5"/>
  <c r="T297" i="5"/>
  <c r="T56" i="5"/>
  <c r="T36" i="5"/>
  <c r="T154" i="5"/>
  <c r="T143" i="5"/>
  <c r="T129" i="5"/>
  <c r="T59" i="5"/>
  <c r="T223" i="5"/>
  <c r="T31" i="5"/>
  <c r="T169" i="5"/>
  <c r="T296" i="5"/>
  <c r="T50" i="5"/>
  <c r="T16" i="5"/>
  <c r="T165" i="5"/>
  <c r="T118" i="5"/>
  <c r="T106" i="5"/>
  <c r="T18" i="5"/>
  <c r="T268" i="5"/>
  <c r="T256" i="5"/>
  <c r="T95" i="5"/>
  <c r="T179" i="5"/>
  <c r="T265" i="5"/>
  <c r="T126" i="5"/>
  <c r="T172" i="5"/>
  <c r="T283" i="5"/>
  <c r="T170" i="5"/>
  <c r="T115" i="5"/>
  <c r="T263" i="5"/>
  <c r="T14" i="5"/>
  <c r="T38" i="5"/>
  <c r="T251" i="5"/>
  <c r="T247" i="5"/>
  <c r="T254" i="5"/>
  <c r="T153" i="5"/>
  <c r="T255" i="5"/>
  <c r="T240" i="5"/>
  <c r="T155" i="5"/>
  <c r="T25" i="5"/>
  <c r="T214" i="5"/>
  <c r="T34" i="5"/>
  <c r="T26" i="5"/>
  <c r="T208" i="5"/>
  <c r="T9" i="5"/>
  <c r="T233" i="5"/>
  <c r="T209" i="5"/>
  <c r="T277" i="5"/>
  <c r="T102" i="5"/>
  <c r="T19" i="5"/>
  <c r="T22" i="5"/>
  <c r="T69" i="5"/>
  <c r="T23" i="5"/>
  <c r="T194" i="5"/>
  <c r="T76" i="5"/>
  <c r="T167" i="5"/>
  <c r="T150" i="5"/>
  <c r="T199" i="5"/>
  <c r="T96" i="5"/>
  <c r="T290" i="5"/>
  <c r="T191" i="5"/>
  <c r="T135" i="5"/>
  <c r="T215" i="5"/>
  <c r="T257" i="5"/>
  <c r="T234" i="5"/>
  <c r="T89" i="5"/>
  <c r="T201" i="5"/>
  <c r="T166" i="5"/>
  <c r="T113" i="5"/>
  <c r="T161" i="5"/>
  <c r="T239" i="5"/>
  <c r="T189" i="5"/>
  <c r="T178" i="5"/>
  <c r="T176" i="5"/>
  <c r="T188" i="5"/>
  <c r="T164" i="5"/>
  <c r="T193" i="5"/>
  <c r="T270" i="5"/>
  <c r="T86" i="5"/>
  <c r="T227" i="5"/>
  <c r="T212" i="5"/>
  <c r="S14" i="5"/>
  <c r="T144" i="5"/>
  <c r="T132" i="5"/>
  <c r="T51" i="5"/>
  <c r="T91" i="5"/>
  <c r="T157" i="5"/>
  <c r="T70" i="5"/>
  <c r="T159" i="5"/>
  <c r="T244" i="5"/>
  <c r="T49" i="5"/>
  <c r="T149" i="5"/>
  <c r="T65" i="5"/>
  <c r="T175" i="5"/>
  <c r="T163" i="5"/>
  <c r="T40" i="5"/>
  <c r="T90" i="5"/>
  <c r="T62" i="5"/>
  <c r="T17" i="5"/>
  <c r="T260" i="5"/>
  <c r="T147" i="5"/>
  <c r="T242" i="5"/>
  <c r="T237" i="5"/>
  <c r="T279" i="5"/>
  <c r="T302" i="5"/>
  <c r="T248" i="5"/>
  <c r="T232" i="5"/>
  <c r="T225" i="5"/>
  <c r="T127" i="5"/>
  <c r="T236" i="5"/>
  <c r="T108" i="5"/>
  <c r="T123" i="5"/>
  <c r="T207" i="5"/>
  <c r="T221" i="5"/>
  <c r="T28" i="5"/>
  <c r="T246" i="5"/>
  <c r="T218" i="5"/>
  <c r="T180" i="5"/>
  <c r="T138" i="5"/>
  <c r="T130" i="5"/>
  <c r="T213" i="5"/>
  <c r="T58" i="5"/>
  <c r="T278" i="5"/>
  <c r="T258" i="5"/>
  <c r="T77" i="5"/>
  <c r="T88" i="5"/>
  <c r="T125" i="5"/>
  <c r="T295" i="5"/>
  <c r="T121" i="5"/>
  <c r="T187" i="5"/>
  <c r="T203" i="5"/>
  <c r="T229" i="5"/>
  <c r="T44" i="5"/>
  <c r="T146" i="5"/>
  <c r="T60" i="5"/>
  <c r="T82" i="5"/>
  <c r="T32" i="5"/>
  <c r="T145" i="5"/>
  <c r="T142" i="5"/>
  <c r="T182" i="5"/>
  <c r="T249" i="5"/>
  <c r="T74" i="5"/>
  <c r="T269" i="5"/>
  <c r="T117" i="5"/>
  <c r="T52" i="5"/>
  <c r="T261" i="5"/>
  <c r="T120" i="5"/>
  <c r="T119" i="5"/>
  <c r="T68" i="5"/>
  <c r="T24" i="5"/>
  <c r="T301" i="5"/>
  <c r="T243" i="5"/>
  <c r="T131" i="5"/>
  <c r="T280" i="5"/>
  <c r="T224" i="5"/>
  <c r="T7" i="5"/>
  <c r="T284" i="5"/>
  <c r="T45" i="5"/>
  <c r="T20" i="5"/>
  <c r="T111" i="5"/>
  <c r="T151" i="5"/>
  <c r="T35" i="5"/>
  <c r="T137" i="5"/>
  <c r="T267" i="5"/>
  <c r="T104" i="5"/>
  <c r="T54" i="5"/>
  <c r="T197" i="5"/>
  <c r="T228" i="5"/>
  <c r="T162" i="5"/>
  <c r="T192" i="5"/>
  <c r="T61" i="5"/>
  <c r="T99" i="5"/>
  <c r="T110" i="5"/>
  <c r="T98" i="5"/>
  <c r="T276" i="5"/>
  <c r="T122" i="5"/>
  <c r="T259" i="5"/>
  <c r="T11" i="5"/>
  <c r="T211" i="5"/>
  <c r="T238" i="5"/>
  <c r="T231" i="5"/>
  <c r="T216" i="5"/>
  <c r="T93" i="5"/>
  <c r="T222" i="5"/>
  <c r="T292" i="5"/>
  <c r="T245" i="5"/>
  <c r="T136" i="5"/>
  <c r="T21" i="5"/>
  <c r="T39" i="5"/>
  <c r="T220" i="5"/>
  <c r="T148" i="5"/>
  <c r="T75" i="5"/>
  <c r="T43" i="5"/>
  <c r="T33" i="5"/>
  <c r="T293" i="5"/>
  <c r="T139" i="5"/>
  <c r="T13" i="5"/>
  <c r="T97" i="5"/>
  <c r="T105" i="5"/>
  <c r="T63" i="5"/>
  <c r="T210" i="5"/>
  <c r="T160" i="5"/>
  <c r="T78" i="5"/>
  <c r="T183" i="5"/>
  <c r="T294" i="5"/>
  <c r="T264" i="5"/>
  <c r="T275" i="5"/>
  <c r="T205" i="5"/>
  <c r="T305" i="5"/>
  <c r="T177" i="5"/>
  <c r="T195" i="5"/>
  <c r="T300" i="5"/>
  <c r="T266" i="5"/>
  <c r="T241" i="5"/>
  <c r="T173" i="5"/>
  <c r="T10" i="5"/>
  <c r="T85" i="5"/>
  <c r="T94" i="5"/>
  <c r="T299" i="5"/>
  <c r="T289" i="5"/>
  <c r="T196" i="5"/>
  <c r="S54" i="5"/>
  <c r="T42" i="5"/>
  <c r="T235" i="5"/>
  <c r="T141" i="5"/>
  <c r="T298" i="5"/>
  <c r="T29" i="5"/>
  <c r="T73" i="5"/>
  <c r="T158" i="5"/>
  <c r="T291" i="5"/>
  <c r="T307" i="5"/>
  <c r="T27" i="5"/>
  <c r="T112" i="5"/>
  <c r="T55" i="5"/>
  <c r="T109" i="5"/>
  <c r="T288" i="5"/>
  <c r="T250" i="5"/>
  <c r="T230" i="5"/>
  <c r="T219" i="5"/>
  <c r="T107" i="5"/>
  <c r="T71" i="5"/>
  <c r="T181" i="5"/>
  <c r="T81" i="5"/>
  <c r="T57" i="5"/>
  <c r="T202" i="5"/>
  <c r="T273" i="5"/>
  <c r="T79" i="5"/>
  <c r="T285" i="5"/>
  <c r="T100" i="5"/>
  <c r="T80" i="5"/>
  <c r="T152" i="5"/>
  <c r="T217" i="5"/>
  <c r="T134" i="5"/>
  <c r="T72" i="5"/>
  <c r="T168" i="5"/>
  <c r="T114" i="5"/>
  <c r="T262" i="5"/>
  <c r="T92" i="5"/>
  <c r="T174" i="5"/>
  <c r="T83" i="5"/>
  <c r="T156" i="5"/>
  <c r="T185" i="5"/>
  <c r="T103" i="5"/>
  <c r="T200" i="5"/>
  <c r="T48" i="5"/>
  <c r="T304" i="5"/>
  <c r="T87" i="5"/>
  <c r="T66" i="5"/>
  <c r="T67" i="5"/>
  <c r="T140" i="5"/>
  <c r="T306" i="5"/>
  <c r="T226" i="5"/>
  <c r="T133" i="5"/>
  <c r="T272" i="5"/>
  <c r="T37" i="5"/>
  <c r="T253" i="5"/>
  <c r="T206" i="5"/>
  <c r="T124" i="5"/>
  <c r="T84" i="5"/>
  <c r="S70" i="5"/>
  <c r="T53" i="5"/>
  <c r="T128" i="5"/>
  <c r="T116" i="5"/>
  <c r="T271" i="5"/>
  <c r="T30" i="5"/>
  <c r="T64" i="5"/>
  <c r="T47" i="5"/>
  <c r="T286" i="5"/>
  <c r="T41" i="5"/>
  <c r="T15" i="5"/>
  <c r="T190" i="5"/>
  <c r="T198" i="5"/>
  <c r="T303" i="5"/>
  <c r="T204" i="5"/>
  <c r="T184" i="5"/>
  <c r="H65" i="6" l="1"/>
  <c r="D65" i="6" s="1"/>
  <c r="C65" i="6"/>
  <c r="C62" i="6"/>
  <c r="C64" i="6"/>
  <c r="C63" i="6"/>
  <c r="X54" i="5"/>
  <c r="X14" i="5"/>
  <c r="X128" i="5"/>
  <c r="X131" i="5"/>
  <c r="X166" i="5"/>
  <c r="X98" i="5"/>
  <c r="X123" i="5"/>
  <c r="X109" i="5"/>
  <c r="X208" i="5"/>
  <c r="X210" i="5"/>
  <c r="X284" i="5"/>
  <c r="X137" i="5"/>
  <c r="X71" i="5"/>
  <c r="X163" i="5"/>
  <c r="X15" i="5"/>
  <c r="X167" i="5"/>
  <c r="X125" i="5"/>
  <c r="X24" i="5"/>
  <c r="X5" i="5"/>
  <c r="X17" i="5"/>
  <c r="X271" i="5"/>
  <c r="X112" i="5"/>
  <c r="X142" i="5"/>
  <c r="X64" i="5"/>
  <c r="X178" i="5"/>
  <c r="X9" i="5"/>
  <c r="X58" i="5"/>
  <c r="X72" i="5"/>
  <c r="X18" i="5"/>
  <c r="X67" i="5"/>
  <c r="X34" i="5"/>
  <c r="X88" i="5"/>
  <c r="X162" i="5"/>
  <c r="X122" i="5"/>
  <c r="X213" i="5"/>
  <c r="X255" i="5"/>
  <c r="X209" i="5"/>
  <c r="X53" i="5"/>
  <c r="X52" i="5"/>
  <c r="X290" i="5"/>
  <c r="X21" i="5"/>
  <c r="X59" i="5"/>
  <c r="X307" i="5"/>
  <c r="X25" i="5"/>
  <c r="X61" i="5"/>
  <c r="X192" i="5"/>
  <c r="X216" i="5"/>
  <c r="X218" i="5"/>
  <c r="X295" i="5"/>
  <c r="X47" i="5"/>
  <c r="X136" i="5"/>
  <c r="X148" i="5"/>
  <c r="X184" i="5"/>
  <c r="X256" i="5"/>
  <c r="X56" i="5"/>
  <c r="X104" i="5"/>
  <c r="X82" i="5"/>
  <c r="X185" i="5"/>
  <c r="X291" i="5"/>
  <c r="X302" i="5"/>
  <c r="X117" i="5"/>
  <c r="X182" i="5"/>
  <c r="X132" i="5"/>
  <c r="X280" i="5"/>
  <c r="X259" i="5"/>
  <c r="X129" i="5"/>
  <c r="X224" i="5"/>
  <c r="X144" i="5"/>
  <c r="X226" i="5"/>
  <c r="X91" i="5"/>
  <c r="X133" i="5"/>
  <c r="X106" i="5"/>
  <c r="X49" i="5"/>
  <c r="X22" i="5"/>
  <c r="X74" i="5"/>
  <c r="X293" i="5"/>
  <c r="X32" i="5"/>
  <c r="X201" i="5"/>
  <c r="X183" i="5"/>
  <c r="X79" i="5"/>
  <c r="X130" i="5"/>
  <c r="X154" i="5"/>
  <c r="X11" i="5"/>
  <c r="X77" i="5"/>
  <c r="X158" i="5"/>
  <c r="X175" i="5"/>
  <c r="X138" i="5"/>
  <c r="X267" i="5"/>
  <c r="X233" i="5"/>
  <c r="X76" i="5"/>
  <c r="X140" i="5"/>
  <c r="X37" i="5"/>
  <c r="X193" i="5"/>
  <c r="X12" i="5"/>
  <c r="X251" i="5"/>
  <c r="X198" i="5"/>
  <c r="X263" i="5"/>
  <c r="X108" i="5"/>
  <c r="X143" i="5"/>
  <c r="X285" i="5"/>
  <c r="X107" i="5"/>
  <c r="X275" i="5"/>
  <c r="X31" i="5"/>
  <c r="X124" i="5"/>
  <c r="X199" i="5"/>
  <c r="X214" i="5"/>
  <c r="X215" i="5"/>
  <c r="X288" i="5"/>
  <c r="X203" i="5"/>
  <c r="X265" i="5"/>
  <c r="X97" i="5"/>
  <c r="X116" i="5"/>
  <c r="X222" i="5"/>
  <c r="X45" i="5"/>
  <c r="X86" i="5"/>
  <c r="X187" i="5"/>
  <c r="X151" i="5"/>
  <c r="X276" i="5"/>
  <c r="X253" i="5"/>
  <c r="X304" i="5"/>
  <c r="X46" i="5"/>
  <c r="X40" i="5"/>
  <c r="X200" i="5"/>
  <c r="X232" i="5"/>
  <c r="X260" i="5"/>
  <c r="X248" i="5"/>
  <c r="X296" i="5"/>
  <c r="X306" i="5"/>
  <c r="X268" i="5"/>
  <c r="X29" i="5"/>
  <c r="X51" i="5"/>
  <c r="X266" i="5"/>
  <c r="X219" i="5"/>
  <c r="X68" i="5"/>
  <c r="X147" i="5"/>
  <c r="X121" i="5"/>
  <c r="X177" i="5"/>
  <c r="X264" i="5"/>
  <c r="X269" i="5"/>
  <c r="X297" i="5"/>
  <c r="X286" i="5"/>
  <c r="X170" i="5"/>
  <c r="X81" i="5"/>
  <c r="X83" i="5"/>
  <c r="X303" i="5"/>
  <c r="X160" i="5"/>
  <c r="X188" i="5"/>
  <c r="X279" i="5"/>
  <c r="X38" i="5"/>
  <c r="X60" i="5"/>
  <c r="X161" i="5"/>
  <c r="X85" i="5"/>
  <c r="X272" i="5"/>
  <c r="X305" i="5"/>
  <c r="X78" i="5"/>
  <c r="X159" i="5"/>
  <c r="X176" i="5"/>
  <c r="X150" i="5"/>
  <c r="X205" i="5"/>
  <c r="X6" i="5"/>
  <c r="X57" i="5"/>
  <c r="X152" i="5"/>
  <c r="X69" i="5"/>
  <c r="X93" i="5"/>
  <c r="X186" i="5"/>
  <c r="X207" i="5"/>
  <c r="X249" i="5"/>
  <c r="X28" i="5"/>
  <c r="X145" i="5"/>
  <c r="X225" i="5"/>
  <c r="X244" i="5"/>
  <c r="X103" i="5"/>
  <c r="X301" i="5"/>
  <c r="X10" i="5"/>
  <c r="X220" i="5"/>
  <c r="X102" i="5"/>
  <c r="X139" i="5"/>
  <c r="X149" i="5"/>
  <c r="X261" i="5"/>
  <c r="X114" i="5"/>
  <c r="X257" i="5"/>
  <c r="X189" i="5"/>
  <c r="X204" i="5"/>
  <c r="X84" i="5"/>
  <c r="X134" i="5"/>
  <c r="X206" i="5"/>
  <c r="X168" i="5"/>
  <c r="X211" i="5"/>
  <c r="X195" i="5"/>
  <c r="X298" i="5"/>
  <c r="X80" i="5"/>
  <c r="X127" i="5"/>
  <c r="X118" i="5"/>
  <c r="X172" i="5"/>
  <c r="X274" i="5"/>
  <c r="X270" i="5"/>
  <c r="X212" i="5"/>
  <c r="X277" i="5"/>
  <c r="X20" i="5"/>
  <c r="X92" i="5"/>
  <c r="X156" i="5"/>
  <c r="X155" i="5"/>
  <c r="X217" i="5"/>
  <c r="X36" i="5"/>
  <c r="X146" i="5"/>
  <c r="X126" i="5"/>
  <c r="X27" i="5"/>
  <c r="X65" i="5"/>
  <c r="X62" i="5"/>
  <c r="X191" i="5"/>
  <c r="X245" i="5"/>
  <c r="X294" i="5"/>
  <c r="X197" i="5"/>
  <c r="X254" i="5"/>
  <c r="X7" i="5"/>
  <c r="X164" i="5"/>
  <c r="X101" i="5"/>
  <c r="X230" i="5"/>
  <c r="X194" i="5"/>
  <c r="X250" i="5"/>
  <c r="X227" i="5"/>
  <c r="X96" i="5"/>
  <c r="X90" i="5"/>
  <c r="X23" i="5"/>
  <c r="X43" i="5"/>
  <c r="X94" i="5"/>
  <c r="X111" i="5"/>
  <c r="X41" i="5"/>
  <c r="X135" i="5"/>
  <c r="X157" i="5"/>
  <c r="X223" i="5"/>
  <c r="X240" i="5"/>
  <c r="X283" i="5"/>
  <c r="X243" i="5"/>
  <c r="X26" i="5"/>
  <c r="X100" i="5"/>
  <c r="X35" i="5"/>
  <c r="X39" i="5"/>
  <c r="X48" i="5"/>
  <c r="X190" i="5"/>
  <c r="X44" i="5"/>
  <c r="X105" i="5"/>
  <c r="X169" i="5"/>
  <c r="X229" i="5"/>
  <c r="X95" i="5"/>
  <c r="X115" i="5"/>
  <c r="X179" i="5"/>
  <c r="X87" i="5"/>
  <c r="X262" i="5"/>
  <c r="X221" i="5"/>
  <c r="X241" i="5"/>
  <c r="X55" i="5"/>
  <c r="X202" i="5"/>
  <c r="X299" i="5"/>
  <c r="X75" i="5"/>
  <c r="X8" i="5"/>
  <c r="X89" i="5"/>
  <c r="X153" i="5"/>
  <c r="X165" i="5"/>
  <c r="X173" i="5"/>
  <c r="X300" i="5"/>
  <c r="X120" i="5"/>
  <c r="X289" i="5"/>
  <c r="X19" i="5"/>
  <c r="X13" i="5"/>
  <c r="X181" i="5"/>
  <c r="X73" i="5"/>
  <c r="X278" i="5"/>
  <c r="X239" i="5"/>
  <c r="X180" i="5"/>
  <c r="X231" i="5"/>
  <c r="X235" i="5"/>
  <c r="X246" i="5"/>
  <c r="X50" i="5"/>
  <c r="X171" i="5"/>
  <c r="X258" i="5"/>
  <c r="X236" i="5"/>
  <c r="X66" i="5"/>
  <c r="X242" i="5"/>
  <c r="X33" i="5"/>
  <c r="X42" i="5"/>
  <c r="X63" i="5"/>
  <c r="X99" i="5"/>
  <c r="X119" i="5"/>
  <c r="X234" i="5"/>
  <c r="X141" i="5"/>
  <c r="X273" i="5"/>
  <c r="X287" i="5"/>
  <c r="X110" i="5"/>
  <c r="X228" i="5"/>
  <c r="X196" i="5"/>
  <c r="X113" i="5"/>
  <c r="X247" i="5"/>
  <c r="X252" i="5"/>
  <c r="X237" i="5"/>
  <c r="X292" i="5"/>
  <c r="X238" i="5"/>
  <c r="X16" i="5"/>
  <c r="X174" i="5"/>
  <c r="G66" i="6"/>
  <c r="D52" i="6"/>
  <c r="C52" i="6"/>
  <c r="D51" i="6"/>
  <c r="C51" i="6"/>
  <c r="S274" i="5"/>
  <c r="S252" i="5"/>
  <c r="S171" i="5"/>
  <c r="S209" i="5"/>
  <c r="S71" i="5"/>
  <c r="S78" i="5"/>
  <c r="S214" i="5"/>
  <c r="S59" i="5"/>
  <c r="S80" i="5"/>
  <c r="S227" i="5"/>
  <c r="S180" i="5"/>
  <c r="S40" i="5"/>
  <c r="S190" i="5"/>
  <c r="S39" i="5"/>
  <c r="S99" i="5"/>
  <c r="S65" i="5"/>
  <c r="S30" i="5"/>
  <c r="S32" i="5"/>
  <c r="S143" i="5"/>
  <c r="S33" i="5"/>
  <c r="S234" i="5"/>
  <c r="S292" i="5"/>
  <c r="S216" i="5"/>
  <c r="S44" i="5"/>
  <c r="S288" i="5"/>
  <c r="S195" i="5"/>
  <c r="S23" i="5"/>
  <c r="S12" i="5"/>
  <c r="S83" i="5"/>
  <c r="S152" i="5"/>
  <c r="S232" i="5"/>
  <c r="S120" i="5"/>
  <c r="S236" i="5"/>
  <c r="S67" i="5"/>
  <c r="S205" i="5"/>
  <c r="S20" i="5"/>
  <c r="S294" i="5"/>
  <c r="S192" i="5"/>
  <c r="S22" i="5"/>
  <c r="S217" i="5"/>
  <c r="S21" i="5"/>
  <c r="S295" i="5"/>
  <c r="S159" i="5"/>
  <c r="S273" i="5"/>
  <c r="S166" i="5"/>
  <c r="S150" i="5"/>
  <c r="S187" i="5"/>
  <c r="S240" i="5"/>
  <c r="S11" i="5"/>
  <c r="S302" i="5"/>
  <c r="S79" i="5"/>
  <c r="S220" i="5"/>
  <c r="S124" i="5"/>
  <c r="S68" i="5"/>
  <c r="S9" i="5"/>
  <c r="S277" i="5"/>
  <c r="S146" i="5"/>
  <c r="S6" i="5"/>
  <c r="S183" i="5"/>
  <c r="S172" i="5"/>
  <c r="S57" i="5"/>
  <c r="S243" i="5"/>
  <c r="S95" i="5"/>
  <c r="S269" i="5"/>
  <c r="S262" i="5"/>
  <c r="S223" i="5"/>
  <c r="S133" i="5"/>
  <c r="S267" i="5"/>
  <c r="S94" i="5"/>
  <c r="S129" i="5"/>
  <c r="S135" i="5"/>
  <c r="S96" i="5"/>
  <c r="S76" i="5"/>
  <c r="S225" i="5"/>
  <c r="S247" i="5"/>
  <c r="S75" i="5"/>
  <c r="S204" i="5"/>
  <c r="S101" i="5"/>
  <c r="S285" i="5"/>
  <c r="S5" i="5"/>
  <c r="S181" i="5"/>
  <c r="S17" i="5"/>
  <c r="S103" i="5"/>
  <c r="S48" i="5"/>
  <c r="S56" i="5"/>
  <c r="S142" i="5"/>
  <c r="S218" i="5"/>
  <c r="S66" i="5"/>
  <c r="S201" i="5"/>
  <c r="S111" i="5"/>
  <c r="S132" i="5"/>
  <c r="S296" i="5"/>
  <c r="S123" i="5"/>
  <c r="S231" i="5"/>
  <c r="S98" i="5"/>
  <c r="S45" i="5"/>
  <c r="S271" i="5"/>
  <c r="S148" i="5"/>
  <c r="S140" i="5"/>
  <c r="S27" i="5"/>
  <c r="S206" i="5"/>
  <c r="S300" i="5"/>
  <c r="S228" i="5"/>
  <c r="S141" i="5"/>
  <c r="S200" i="5"/>
  <c r="S61" i="5"/>
  <c r="S73" i="5"/>
  <c r="S215" i="5"/>
  <c r="S60" i="5"/>
  <c r="S126" i="5"/>
  <c r="S261" i="5"/>
  <c r="S77" i="5"/>
  <c r="S64" i="5"/>
  <c r="S149" i="5"/>
  <c r="S41" i="5"/>
  <c r="S184" i="5"/>
  <c r="S221" i="5"/>
  <c r="S197" i="5"/>
  <c r="S55" i="5"/>
  <c r="S213" i="5"/>
  <c r="S50" i="5"/>
  <c r="S306" i="5"/>
  <c r="S185" i="5"/>
  <c r="S19" i="5"/>
  <c r="S10" i="5"/>
  <c r="S37" i="5"/>
  <c r="S163" i="5"/>
  <c r="S25" i="5"/>
  <c r="S238" i="5"/>
  <c r="S158" i="5"/>
  <c r="S194" i="5"/>
  <c r="S254" i="5"/>
  <c r="S117" i="5"/>
  <c r="S110" i="5"/>
  <c r="S301" i="5"/>
  <c r="S155" i="5"/>
  <c r="S229" i="5"/>
  <c r="S299" i="5"/>
  <c r="S173" i="5"/>
  <c r="S241" i="5"/>
  <c r="S81" i="5"/>
  <c r="S162" i="5"/>
  <c r="S138" i="5"/>
  <c r="S145" i="5"/>
  <c r="S290" i="5"/>
  <c r="S164" i="5"/>
  <c r="S82" i="5"/>
  <c r="S278" i="5"/>
  <c r="S154" i="5"/>
  <c r="S161" i="5"/>
  <c r="S91" i="5"/>
  <c r="S245" i="5"/>
  <c r="S130" i="5"/>
  <c r="S255" i="5"/>
  <c r="S88" i="5"/>
  <c r="S119" i="5"/>
  <c r="S168" i="5"/>
  <c r="S264" i="5"/>
  <c r="S92" i="5"/>
  <c r="S63" i="5"/>
  <c r="S237" i="5"/>
  <c r="S280" i="5"/>
  <c r="S144" i="5"/>
  <c r="S239" i="5"/>
  <c r="S291" i="5"/>
  <c r="S108" i="5"/>
  <c r="S38" i="5"/>
  <c r="S272" i="5"/>
  <c r="S151" i="5"/>
  <c r="S121" i="5"/>
  <c r="S212" i="5"/>
  <c r="S26" i="5"/>
  <c r="S147" i="5"/>
  <c r="S246" i="5"/>
  <c r="S202" i="5"/>
  <c r="S134" i="5"/>
  <c r="S248" i="5"/>
  <c r="S224" i="5"/>
  <c r="S178" i="5"/>
  <c r="S203" i="5"/>
  <c r="S233" i="5"/>
  <c r="S116" i="5"/>
  <c r="S293" i="5"/>
  <c r="S34" i="5"/>
  <c r="S265" i="5"/>
  <c r="S16" i="5"/>
  <c r="S106" i="5"/>
  <c r="S286" i="5"/>
  <c r="S74" i="5"/>
  <c r="S35" i="5"/>
  <c r="S188" i="5"/>
  <c r="S259" i="5"/>
  <c r="S303" i="5"/>
  <c r="S109" i="5"/>
  <c r="S174" i="5"/>
  <c r="S93" i="5"/>
  <c r="S58" i="5"/>
  <c r="S198" i="5"/>
  <c r="S29" i="5"/>
  <c r="S160" i="5"/>
  <c r="S182" i="5"/>
  <c r="S53" i="5"/>
  <c r="S298" i="5"/>
  <c r="S102" i="5"/>
  <c r="S84" i="5"/>
  <c r="S287" i="5"/>
  <c r="S169" i="5"/>
  <c r="S105" i="5"/>
  <c r="S275" i="5"/>
  <c r="S196" i="5"/>
  <c r="S43" i="5"/>
  <c r="S157" i="5"/>
  <c r="S266" i="5"/>
  <c r="S207" i="5"/>
  <c r="S42" i="5"/>
  <c r="S276" i="5"/>
  <c r="S191" i="5"/>
  <c r="S100" i="5"/>
  <c r="S258" i="5"/>
  <c r="S114" i="5"/>
  <c r="S115" i="5"/>
  <c r="S165" i="5"/>
  <c r="S28" i="5"/>
  <c r="S13" i="5"/>
  <c r="S270" i="5"/>
  <c r="S179" i="5"/>
  <c r="S18" i="5"/>
  <c r="S257" i="5"/>
  <c r="S256" i="5"/>
  <c r="S49" i="5"/>
  <c r="S210" i="5"/>
  <c r="S118" i="5"/>
  <c r="S85" i="5"/>
  <c r="S47" i="5"/>
  <c r="S52" i="5"/>
  <c r="S31" i="5"/>
  <c r="S170" i="5"/>
  <c r="S304" i="5"/>
  <c r="S279" i="5"/>
  <c r="S263" i="5"/>
  <c r="S89" i="5"/>
  <c r="S127" i="5"/>
  <c r="S199" i="5"/>
  <c r="S189" i="5"/>
  <c r="S113" i="5"/>
  <c r="S268" i="5"/>
  <c r="S139" i="5"/>
  <c r="S7" i="5"/>
  <c r="S251" i="5"/>
  <c r="S46" i="5"/>
  <c r="S86" i="5"/>
  <c r="S87" i="5"/>
  <c r="S186" i="5"/>
  <c r="S289" i="5"/>
  <c r="S230" i="5"/>
  <c r="S137" i="5"/>
  <c r="S284" i="5"/>
  <c r="S250" i="5"/>
  <c r="S90" i="5"/>
  <c r="S283" i="5"/>
  <c r="S235" i="5"/>
  <c r="S112" i="5"/>
  <c r="S176" i="5"/>
  <c r="S222" i="5"/>
  <c r="S249" i="5"/>
  <c r="S193" i="5"/>
  <c r="S125" i="5"/>
  <c r="S177" i="5"/>
  <c r="S122" i="5"/>
  <c r="S297" i="5"/>
  <c r="S175" i="5"/>
  <c r="S51" i="5"/>
  <c r="S307" i="5"/>
  <c r="S136" i="5"/>
  <c r="S107" i="5"/>
  <c r="S244" i="5"/>
  <c r="S131" i="5"/>
  <c r="S97" i="5"/>
  <c r="S24" i="5"/>
  <c r="S128" i="5"/>
  <c r="S69" i="5"/>
  <c r="S305" i="5"/>
  <c r="S8" i="5"/>
  <c r="S208" i="5"/>
  <c r="S226" i="5"/>
  <c r="S219" i="5"/>
  <c r="S167" i="5"/>
  <c r="S62" i="5"/>
  <c r="S153" i="5"/>
  <c r="S253" i="5"/>
  <c r="S242" i="5"/>
  <c r="S156" i="5"/>
  <c r="S104" i="5"/>
  <c r="S260" i="5"/>
  <c r="S72" i="5"/>
  <c r="S36" i="5"/>
  <c r="S15" i="5"/>
  <c r="S211" i="5"/>
  <c r="H66" i="6" l="1"/>
  <c r="H67" i="6" s="1"/>
  <c r="D2" i="6" s="1"/>
  <c r="C6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<sst xmlns="http://schemas.openxmlformats.org/spreadsheetml/2006/main" count="22752" uniqueCount="15526">
  <si>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</si>
  <si>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</si>
  <si>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</si>
  <si>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</si>
  <si>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</si>
  <si>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</si>
  <si>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9"/>
  </si>
  <si>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</si>
  <si>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</si>
  <si>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</si>
  <si>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</si>
  <si>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</si>
  <si>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</si>
  <si>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</si>
  <si>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</si>
  <si>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</si>
  <si>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</si>
  <si>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</si>
  <si>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</si>
  <si>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</si>
  <si>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</si>
  <si>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</si>
  <si>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</si>
  <si>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</si>
  <si>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</si>
  <si>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</si>
  <si>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</si>
  <si>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</si>
  <si>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</si>
  <si>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</si>
  <si>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</si>
  <si>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</si>
  <si>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</si>
  <si>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</si>
  <si>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</si>
  <si>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</si>
  <si>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</si>
  <si>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</si>
  <si>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</si>
  <si>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</si>
  <si>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</si>
  <si>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</si>
  <si>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</si>
  <si>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</si>
  <si>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</si>
  <si>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</si>
  <si>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</si>
  <si>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</si>
  <si>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</si>
  <si>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</si>
  <si>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</si>
  <si>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</si>
  <si>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</si>
  <si>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</si>
  <si>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</si>
  <si>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</si>
  <si>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</si>
  <si>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</si>
  <si>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</si>
  <si>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</si>
  <si>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</si>
  <si>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</si>
  <si>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</si>
  <si>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</si>
  <si>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</si>
  <si>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</si>
  <si>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</si>
  <si>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</si>
  <si>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</si>
  <si>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</si>
  <si>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</si>
  <si>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</si>
  <si>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</si>
  <si>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</si>
  <si>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</si>
  <si>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</si>
  <si>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</si>
  <si>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</si>
  <si>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</si>
  <si>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</si>
  <si>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</si>
  <si>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</si>
  <si>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</si>
  <si>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</si>
  <si>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</si>
  <si>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</si>
  <si>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</si>
  <si>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</si>
  <si>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</si>
  <si>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</si>
  <si>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</si>
  <si>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</si>
  <si>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</si>
  <si>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</si>
  <si>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</si>
  <si>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</si>
  <si>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</si>
  <si>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</si>
  <si>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</si>
  <si>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</si>
  <si>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</si>
  <si>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</si>
  <si>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</si>
  <si>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</si>
  <si>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</si>
  <si>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</si>
  <si>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</si>
  <si>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</si>
  <si>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</si>
  <si>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</si>
  <si>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</si>
  <si>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</si>
  <si>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</si>
  <si>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</si>
  <si>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</si>
  <si>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</si>
  <si>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</si>
  <si>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</si>
  <si>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</si>
  <si>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</si>
  <si>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</si>
  <si>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</si>
  <si>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</si>
  <si>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</si>
  <si>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</si>
  <si>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</si>
  <si>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</si>
  <si>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</si>
  <si>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</si>
  <si>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</si>
  <si>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</si>
  <si>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</si>
  <si>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</si>
  <si>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</si>
  <si>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</si>
  <si>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</si>
  <si>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</si>
  <si>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</si>
  <si>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</si>
  <si>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</si>
  <si>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</si>
  <si>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</si>
  <si>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</si>
  <si>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</si>
  <si>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</si>
  <si>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</si>
  <si>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</si>
  <si>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</si>
  <si>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</si>
  <si>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</si>
  <si>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</si>
  <si>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</si>
  <si>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</si>
  <si>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</si>
  <si>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</si>
  <si>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</si>
  <si>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</si>
  <si>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</si>
  <si>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</si>
  <si>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</si>
  <si>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</si>
  <si>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</si>
  <si>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</si>
  <si>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</si>
  <si>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</si>
  <si>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</si>
  <si>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</si>
  <si>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</si>
  <si>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</si>
  <si>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</si>
  <si>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</si>
  <si>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</si>
  <si>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</si>
  <si>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</si>
  <si>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</si>
  <si>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</si>
  <si>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</si>
  <si>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</si>
  <si>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</si>
  <si>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</si>
  <si>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</si>
  <si>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</si>
  <si>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</si>
  <si>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</si>
  <si>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</si>
  <si>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</si>
  <si>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</si>
  <si>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</si>
  <si>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</si>
  <si>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</si>
  <si>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</si>
  <si>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</si>
  <si>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</si>
  <si>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</si>
  <si>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</si>
  <si>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</si>
  <si>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</si>
  <si>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</si>
  <si>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</si>
  <si>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</si>
  <si>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</si>
  <si>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</si>
  <si>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</si>
  <si>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</si>
  <si>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</si>
  <si>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</si>
  <si>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</si>
  <si>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</si>
  <si>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</si>
  <si>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</si>
  <si>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</si>
  <si>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</si>
  <si>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</si>
  <si>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</si>
  <si>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</si>
  <si>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</si>
  <si>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</si>
  <si>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</si>
  <si>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</si>
  <si>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</si>
  <si>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</si>
  <si>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</si>
  <si>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</si>
  <si>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</si>
  <si>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</si>
  <si>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</si>
  <si>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</si>
  <si>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</si>
  <si>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</si>
  <si>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</si>
  <si>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</si>
  <si>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</si>
  <si>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</si>
  <si>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</si>
  <si>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</si>
  <si>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</si>
  <si>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</si>
  <si>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</si>
  <si>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</si>
  <si>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</si>
  <si>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</si>
  <si>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</si>
  <si>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</si>
  <si>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</si>
  <si>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</si>
  <si>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</si>
  <si>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</si>
  <si>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</si>
  <si>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</si>
  <si>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</si>
  <si>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</si>
  <si>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</si>
  <si>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</si>
  <si>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</si>
  <si>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</si>
  <si>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</si>
  <si>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</si>
  <si>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</si>
  <si>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</si>
  <si>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</si>
  <si>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</si>
  <si>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</si>
  <si>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</si>
  <si>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</si>
  <si>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</si>
  <si>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</si>
  <si>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</si>
  <si>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</si>
  <si>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</si>
  <si>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</si>
  <si>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</si>
  <si>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</si>
  <si>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</si>
  <si>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</si>
  <si>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</si>
  <si>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</si>
  <si>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</si>
  <si>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</si>
  <si>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</si>
  <si>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</si>
  <si>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</si>
  <si>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</si>
  <si>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</si>
  <si>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</si>
  <si>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</si>
  <si>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</si>
  <si>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</si>
  <si>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</si>
  <si>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</si>
  <si>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</si>
  <si>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</si>
  <si>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</si>
  <si>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</si>
  <si>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</si>
  <si>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</si>
  <si>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</si>
  <si>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</si>
  <si>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</si>
  <si>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</si>
  <si>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</si>
  <si>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</si>
  <si>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</si>
  <si>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</si>
  <si>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</si>
  <si>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</si>
  <si>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</si>
  <si>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</si>
  <si>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</si>
  <si>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</si>
  <si>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</si>
  <si>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</si>
  <si>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</si>
  <si>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</si>
  <si>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</si>
  <si>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</si>
  <si>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</si>
  <si>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</si>
  <si>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</si>
  <si>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</si>
  <si>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</si>
  <si>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</si>
  <si>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</si>
  <si>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</si>
  <si>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</si>
  <si>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</si>
  <si>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</si>
  <si>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</si>
  <si>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</si>
  <si>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</si>
  <si>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</si>
  <si>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</si>
  <si>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</si>
  <si>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</si>
  <si>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</si>
  <si>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</si>
  <si>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</si>
  <si>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</si>
  <si>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</si>
  <si>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</si>
  <si>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</si>
  <si>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</si>
  <si>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</si>
  <si>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</si>
  <si>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</si>
  <si>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</si>
  <si>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</si>
  <si>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</si>
  <si>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</si>
  <si>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</si>
  <si>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</si>
  <si>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</si>
  <si>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</si>
  <si>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</si>
  <si>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</si>
  <si>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</si>
  <si>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</si>
  <si>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</si>
  <si>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</si>
  <si>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</si>
  <si>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</si>
  <si>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</si>
  <si>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</si>
  <si>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</si>
  <si>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</si>
  <si>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</si>
  <si>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</si>
  <si>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</si>
  <si>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</si>
  <si>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</si>
  <si>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</si>
  <si>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</si>
  <si>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</si>
  <si>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</si>
  <si>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</si>
  <si>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</si>
  <si>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</si>
  <si>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</si>
  <si>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</si>
  <si>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</si>
  <si>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</si>
  <si>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</si>
  <si>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</si>
  <si>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</si>
  <si>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</si>
  <si>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</si>
  <si>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</si>
  <si>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</si>
  <si>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</si>
  <si>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</si>
  <si>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</si>
  <si>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</si>
  <si>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</si>
  <si>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</si>
  <si>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</si>
  <si>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</si>
  <si>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</si>
  <si>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</si>
  <si>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</si>
  <si>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</si>
  <si>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</si>
  <si>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</si>
  <si>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</si>
  <si>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9"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</si>
  <si>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</si>
  <si>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</si>
  <si>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</si>
  <si>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</si>
  <si>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</si>
  <si>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</si>
  <si>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</si>
  <si>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</si>
  <si>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</si>
  <si>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</si>
  <si>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</si>
  <si>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</si>
  <si>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</si>
  <si>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</si>
  <si>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</si>
  <si>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</si>
  <si>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</si>
  <si>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</si>
  <si>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</si>
  <si>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</si>
  <si>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</si>
  <si>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</si>
  <si>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</si>
  <si>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</si>
  <si>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</si>
  <si>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</si>
  <si>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</si>
  <si>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</si>
  <si>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</si>
  <si>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</si>
  <si>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</si>
  <si>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</si>
  <si>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</si>
  <si>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</si>
  <si>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</si>
  <si>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</si>
  <si>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</si>
  <si>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</si>
  <si>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</si>
  <si>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</si>
  <si>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</si>
  <si>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</si>
  <si>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</si>
  <si>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</si>
  <si>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</si>
  <si>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</si>
  <si>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</si>
  <si>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</si>
  <si>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</si>
  <si>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</si>
  <si>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</si>
  <si>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</si>
  <si>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</si>
  <si>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</si>
  <si>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</si>
  <si>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</si>
  <si>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</si>
  <si>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</si>
  <si>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</si>
  <si>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</si>
  <si>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</si>
  <si>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</si>
  <si>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</si>
  <si>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</si>
  <si>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</si>
  <si>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</si>
  <si>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</si>
  <si>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</si>
  <si>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</si>
  <si>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</si>
  <si>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</si>
  <si>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</si>
  <si>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</si>
  <si>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</si>
  <si>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</si>
  <si>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</si>
  <si>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</si>
  <si>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</si>
  <si>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</si>
  <si>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</si>
  <si>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</si>
  <si>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</si>
  <si>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</si>
  <si>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</si>
  <si>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</si>
  <si>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</si>
  <si>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</si>
  <si>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</si>
  <si>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</si>
  <si>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</si>
  <si>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</si>
  <si>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</si>
  <si>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</si>
  <si>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</si>
  <si>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</si>
  <si>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</si>
  <si>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</si>
  <si>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</si>
  <si>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</si>
  <si>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</si>
  <si>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</si>
  <si>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</si>
  <si>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</si>
  <si>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</si>
  <si>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</si>
  <si>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</si>
  <si>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9"/>
  </si>
  <si>
    <t xml:space="preserve">
</t>
    <phoneticPr fontId="29"/>
  </si>
  <si>
    <t xml:space="preserve">
</t>
    <phoneticPr fontId="5"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</si>
  <si>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</si>
  <si>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</si>
  <si>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</si>
  <si>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</si>
  <si>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</si>
  <si>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</si>
  <si>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</si>
  <si>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</si>
  <si>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</si>
  <si>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</si>
  <si>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</si>
  <si>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</si>
  <si>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</si>
  <si>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</si>
  <si>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</si>
  <si>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</si>
  <si>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</si>
  <si>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</si>
  <si>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</si>
  <si>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</si>
  <si>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</si>
  <si>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</si>
  <si>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</si>
  <si>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</si>
  <si>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</si>
  <si>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</si>
  <si>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</si>
  <si>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</si>
  <si>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</si>
  <si>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</si>
  <si>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</si>
  <si>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</si>
  <si>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</si>
  <si>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</si>
  <si>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</si>
  <si>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</si>
  <si>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</si>
  <si>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</si>
  <si>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</si>
  <si>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</si>
  <si>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</si>
  <si>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</si>
  <si>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</si>
  <si>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</si>
  <si>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</si>
  <si>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</si>
  <si>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</si>
  <si>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</si>
  <si>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</si>
  <si>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</si>
  <si>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</si>
  <si>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</si>
  <si>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</si>
  <si>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</si>
  <si>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</si>
  <si>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</si>
  <si>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</si>
  <si>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</si>
  <si>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</si>
  <si>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</si>
  <si>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</si>
  <si>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</si>
  <si>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</si>
  <si>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</si>
  <si>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</si>
  <si>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</si>
  <si>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</si>
  <si>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9"/>
  </si>
  <si>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</si>
  <si>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</si>
  <si>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</si>
  <si>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</si>
  <si>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</si>
  <si>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</si>
  <si>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9"/>
  </si>
  <si>
    <t>B27</t>
    <phoneticPr fontId="29"/>
  </si>
  <si>
    <t>B28</t>
    <phoneticPr fontId="29"/>
  </si>
  <si>
    <t>B29</t>
    <phoneticPr fontId="29"/>
  </si>
  <si>
    <t>B38</t>
    <phoneticPr fontId="29"/>
  </si>
  <si>
    <t>B39</t>
  </si>
  <si>
    <t>B40</t>
  </si>
  <si>
    <t>B41</t>
  </si>
  <si>
    <t>D25</t>
    <phoneticPr fontId="29"/>
  </si>
  <si>
    <t>G25</t>
    <phoneticPr fontId="29"/>
  </si>
  <si>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</si>
  <si>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9"/>
  </si>
  <si>
    <t>necessary?</t>
    <phoneticPr fontId="29"/>
  </si>
  <si>
    <t>incomplete</t>
    <phoneticPr fontId="29"/>
  </si>
  <si>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</si>
  <si>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</si>
  <si>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</si>
  <si>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</si>
  <si>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</si>
  <si>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</si>
  <si>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</si>
  <si>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</si>
  <si>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</si>
  <si>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</si>
  <si>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</si>
  <si>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</si>
  <si>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</si>
  <si>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</si>
  <si>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</si>
  <si>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</si>
  <si>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</si>
  <si>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</si>
  <si>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</si>
  <si>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</si>
  <si>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</si>
  <si>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</si>
  <si>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</si>
  <si>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</si>
  <si>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</si>
  <si>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</si>
  <si>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</si>
  <si>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</si>
  <si>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</si>
  <si>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</si>
  <si>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</si>
  <si>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</si>
  <si>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</si>
  <si>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</si>
  <si>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</si>
  <si>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</si>
  <si>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</si>
  <si>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</si>
  <si>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</si>
  <si>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</si>
  <si>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</si>
  <si>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</si>
  <si>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</si>
  <si>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</si>
  <si>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</si>
  <si>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</si>
  <si>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</si>
  <si>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</si>
  <si>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</si>
  <si>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</si>
  <si>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</si>
  <si>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</si>
  <si>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</si>
  <si>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</si>
  <si>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</si>
  <si>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</si>
  <si>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</si>
  <si>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</si>
  <si>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</si>
  <si>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</si>
  <si>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</si>
  <si>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</si>
  <si>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</si>
  <si>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</si>
  <si>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</si>
  <si>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</si>
  <si>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</si>
  <si>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</si>
  <si>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</si>
  <si>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</si>
  <si>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</si>
  <si>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</si>
  <si>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</si>
  <si>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</si>
  <si>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</si>
  <si>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</si>
  <si>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</si>
  <si>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</si>
  <si>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</si>
  <si>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</si>
  <si>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</si>
  <si>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</si>
  <si>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</si>
  <si>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</si>
  <si>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</si>
  <si>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</si>
  <si>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</si>
  <si>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</si>
  <si>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</si>
  <si>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</si>
  <si>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</si>
  <si>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</si>
  <si>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</si>
  <si>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</si>
  <si>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</si>
  <si>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</si>
  <si>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</si>
  <si>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</si>
  <si>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</si>
  <si>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</si>
  <si>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</si>
  <si>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</si>
  <si>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</si>
  <si>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</si>
  <si>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</si>
  <si>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</si>
  <si>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</si>
  <si>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</si>
  <si>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</si>
  <si>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</si>
  <si>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</si>
  <si>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</si>
  <si>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</si>
  <si>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</si>
  <si>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</si>
  <si>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</si>
  <si>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</si>
  <si>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</si>
  <si>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</si>
  <si>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</si>
  <si>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</si>
  <si>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29"/>
  </si>
  <si>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</si>
  <si>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</si>
  <si>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</si>
  <si>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</si>
  <si>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</si>
  <si>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</si>
  <si>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</si>
  <si>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</si>
  <si>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</si>
  <si>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</si>
  <si>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</si>
  <si>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</si>
  <si>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</si>
  <si>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</si>
  <si>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</si>
  <si>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</si>
  <si>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</si>
  <si>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</si>
  <si>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</si>
  <si>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</si>
  <si>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</si>
  <si>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</si>
  <si>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</si>
  <si>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</si>
  <si>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</si>
  <si>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</si>
  <si>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</si>
  <si>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</si>
  <si>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</si>
  <si>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</si>
  <si>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</si>
  <si>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</si>
  <si>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</si>
  <si>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</si>
  <si>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</si>
  <si>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</si>
  <si>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</si>
  <si>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</si>
  <si>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</si>
  <si>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</si>
  <si>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</si>
  <si>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</si>
  <si>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</si>
  <si>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</si>
  <si>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</si>
  <si>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</si>
  <si>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</si>
  <si>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</si>
  <si>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</si>
  <si>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</si>
  <si>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</si>
  <si>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</si>
  <si>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</si>
  <si>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</si>
  <si>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</si>
  <si>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</si>
  <si>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</si>
  <si>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</si>
  <si>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</si>
  <si>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</si>
  <si>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</si>
  <si>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</si>
  <si>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</si>
  <si>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</si>
  <si>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</si>
  <si>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</si>
  <si>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</si>
  <si>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</si>
  <si>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</si>
  <si>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</si>
  <si>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</si>
  <si>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</si>
  <si>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</si>
  <si>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</si>
  <si>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</si>
  <si>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</si>
  <si>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</si>
  <si>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</si>
  <si>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</si>
  <si>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</si>
  <si>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</si>
  <si>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</si>
  <si>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</si>
  <si>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</si>
  <si>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</si>
  <si>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</si>
  <si>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</si>
  <si>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</si>
  <si>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</si>
  <si>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</si>
  <si>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</si>
  <si>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</si>
  <si>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</si>
  <si>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</si>
  <si>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</si>
  <si>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</si>
  <si>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</si>
  <si>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</si>
  <si>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</si>
  <si>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</si>
  <si>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</si>
  <si>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</si>
  <si>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</si>
  <si>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</si>
  <si>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</si>
  <si>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</si>
  <si>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</si>
  <si>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</si>
  <si>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</si>
  <si>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</si>
  <si>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</si>
  <si>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</si>
  <si>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</si>
  <si>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</si>
  <si>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</si>
  <si>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</si>
  <si>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</si>
  <si>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</si>
  <si>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</si>
  <si>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</si>
  <si>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</si>
  <si>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</si>
  <si>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</si>
  <si>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</si>
  <si>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</si>
  <si>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</si>
  <si>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</si>
  <si>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</si>
  <si>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</si>
  <si>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</si>
  <si>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</si>
  <si>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</si>
  <si>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</si>
  <si>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</si>
  <si>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</si>
  <si>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</si>
  <si>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</si>
  <si>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</si>
  <si>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</si>
  <si>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</si>
  <si>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</si>
  <si>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</si>
  <si>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</si>
  <si>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</si>
  <si>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</si>
  <si>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</si>
  <si>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</si>
  <si>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</si>
  <si>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</si>
  <si>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</si>
  <si>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</si>
  <si>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</si>
  <si>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</si>
  <si>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</si>
  <si>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</si>
  <si>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</si>
  <si>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</si>
  <si>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</si>
  <si>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</si>
  <si>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</si>
  <si>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</si>
  <si>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</si>
  <si>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</si>
  <si>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</si>
  <si>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</si>
  <si>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</si>
  <si>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</si>
  <si>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</si>
  <si>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</si>
  <si>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</si>
  <si>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</si>
  <si>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</si>
  <si>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</si>
  <si>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</si>
  <si>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</si>
  <si>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</si>
  <si>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</si>
  <si>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</si>
  <si>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</si>
  <si>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</si>
  <si>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</si>
  <si>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</si>
  <si>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</si>
  <si>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</si>
  <si>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</si>
  <si>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</si>
  <si>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</si>
  <si>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</si>
  <si>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</si>
  <si>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</si>
  <si>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</si>
  <si>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</si>
  <si>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</si>
  <si>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</si>
  <si>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</si>
  <si>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29"/>
  </si>
  <si>
    <t xml:space="preserve">
</t>
    <phoneticPr fontId="29"/>
  </si>
  <si>
    <t xml:space="preserve">
</t>
    <phoneticPr fontId="29"/>
  </si>
  <si>
    <t xml:space="preserve">
</t>
    <phoneticPr fontId="29"/>
  </si>
  <si>
    <t xml:space="preserve">
</t>
    <phoneticPr fontId="29"/>
  </si>
  <si>
    <t>METAL+Alias</t>
    <phoneticPr fontId="29"/>
  </si>
  <si>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</si>
  <si>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</si>
  <si>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</si>
  <si>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</si>
  <si>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</si>
  <si>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</si>
  <si>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</si>
  <si>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</si>
  <si>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</si>
  <si>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</si>
  <si>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</si>
  <si>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</si>
  <si>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</si>
  <si>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</si>
  <si>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</si>
  <si>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9"/>
  </si>
  <si>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</si>
  <si>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</si>
  <si>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</si>
  <si>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</si>
  <si>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</si>
  <si>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</si>
  <si>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</si>
  <si>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</si>
  <si>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</si>
  <si>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</si>
  <si>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</si>
  <si>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</si>
  <si>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</si>
  <si>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</si>
  <si>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</si>
  <si>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</si>
  <si>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</si>
  <si>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</si>
  <si>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</si>
  <si>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</si>
  <si>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</si>
  <si>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</si>
  <si>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</si>
  <si>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</si>
  <si>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</si>
  <si>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</si>
  <si>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</si>
  <si>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</si>
  <si>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</si>
  <si>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</si>
  <si>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</si>
  <si>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</si>
  <si>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</si>
  <si>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</si>
  <si>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</si>
  <si>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</si>
  <si>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</si>
  <si>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</si>
  <si>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</si>
  <si>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</si>
  <si>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</si>
  <si>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</si>
  <si>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</si>
  <si>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</si>
  <si>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</si>
  <si>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</si>
  <si>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</si>
  <si>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</si>
  <si>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</si>
  <si>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</si>
  <si>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</si>
  <si>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</si>
  <si>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</si>
  <si>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</si>
  <si>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</si>
  <si>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</si>
  <si>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</si>
  <si>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</si>
  <si>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</si>
  <si>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</si>
  <si>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</si>
  <si>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</si>
  <si>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</si>
  <si>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</si>
  <si>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</si>
  <si>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</si>
  <si>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</si>
  <si>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</si>
  <si>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</si>
  <si>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</si>
  <si>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</si>
  <si>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</si>
  <si>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</si>
  <si>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</si>
  <si>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</si>
  <si>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</si>
  <si>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</si>
  <si>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</si>
  <si>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</si>
  <si>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</si>
  <si>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</si>
  <si>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</si>
  <si>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</si>
  <si>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</si>
  <si>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</si>
  <si>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</si>
  <si>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</si>
  <si>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</si>
  <si>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</si>
  <si>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</si>
  <si>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</si>
  <si>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</si>
  <si>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</si>
  <si>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</si>
  <si>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</si>
  <si>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</si>
  <si>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</si>
  <si>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</si>
  <si>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</si>
  <si>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</si>
  <si>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</si>
  <si>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</si>
  <si>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</si>
  <si>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</si>
  <si>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</si>
  <si>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</si>
  <si>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</si>
  <si>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</si>
  <si>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</si>
  <si>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</si>
  <si>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</si>
  <si>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</si>
  <si>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</si>
  <si>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</si>
  <si>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</si>
  <si>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</si>
  <si>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</si>
  <si>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</si>
  <si>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</si>
  <si>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</si>
  <si>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</si>
  <si>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</si>
  <si>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</si>
  <si>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</si>
  <si>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</si>
  <si>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</si>
  <si>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</si>
  <si>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</si>
  <si>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</si>
  <si>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</si>
  <si>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</si>
  <si>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</si>
  <si>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</si>
  <si>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</si>
  <si>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</si>
  <si>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</si>
  <si>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</si>
  <si>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</si>
  <si>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</si>
  <si>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</si>
  <si>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</si>
  <si>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</si>
  <si>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</si>
  <si>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</si>
  <si>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</si>
  <si>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</si>
  <si>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</si>
  <si>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</si>
  <si>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</si>
  <si>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</si>
  <si>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</si>
  <si>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</si>
  <si>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</si>
  <si>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</si>
  <si>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</si>
  <si>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</si>
  <si>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</si>
  <si>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</si>
  <si>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</si>
  <si>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</si>
  <si>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</si>
  <si>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</si>
  <si>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</si>
  <si>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</si>
  <si>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</si>
  <si>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</si>
  <si>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</si>
  <si>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</si>
  <si>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</si>
  <si>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9"/>
  </si>
  <si>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</si>
  <si>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</si>
  <si>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</si>
  <si>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</si>
  <si>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</si>
  <si>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</si>
  <si>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</si>
  <si>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</si>
  <si>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</si>
  <si>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</si>
  <si>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</si>
  <si>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</si>
  <si>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</si>
  <si>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</si>
  <si>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</si>
  <si>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</si>
  <si>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</si>
  <si>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</si>
  <si>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</si>
  <si>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</si>
  <si>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</si>
  <si>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</si>
  <si>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</si>
  <si>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</si>
  <si>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</si>
  <si>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</si>
  <si>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</si>
  <si>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</si>
  <si>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</si>
  <si>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</si>
  <si>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</si>
  <si>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</si>
  <si>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</si>
  <si>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</si>
  <si>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</si>
  <si>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</si>
  <si>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</si>
  <si>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</si>
  <si>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</si>
  <si>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</si>
  <si>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</si>
  <si>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</si>
  <si>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</si>
  <si>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</si>
  <si>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</si>
  <si>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</si>
  <si>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</si>
  <si>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</si>
  <si>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</si>
  <si>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</si>
  <si>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</si>
  <si>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</si>
  <si>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</si>
  <si>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</si>
  <si>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</si>
  <si>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</si>
  <si>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</si>
  <si>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</si>
  <si>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</si>
  <si>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</si>
  <si>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</si>
  <si>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</si>
  <si>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</si>
  <si>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</si>
  <si>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</si>
  <si>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</si>
  <si>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</si>
  <si>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</si>
  <si>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</si>
  <si>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</si>
  <si>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</si>
  <si>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</si>
  <si>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</si>
  <si>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</si>
  <si>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</si>
  <si>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</si>
  <si>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</si>
  <si>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</si>
  <si>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</si>
  <si>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</si>
  <si>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</si>
  <si>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</si>
  <si>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</si>
  <si>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</si>
  <si>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</si>
  <si>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</si>
  <si>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</si>
  <si>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</si>
  <si>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</si>
  <si>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</si>
  <si>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</si>
  <si>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</si>
  <si>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</si>
  <si>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</si>
  <si>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</si>
  <si>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</si>
  <si>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</si>
  <si>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</si>
  <si>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</si>
  <si>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</si>
  <si>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</si>
  <si>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</si>
  <si>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</si>
  <si>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</si>
  <si>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</si>
  <si>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</si>
  <si>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</si>
  <si>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</si>
  <si>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</si>
  <si>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</si>
  <si>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</si>
  <si>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</si>
  <si>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</si>
  <si>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</si>
  <si>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</si>
  <si>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</si>
  <si>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</si>
  <si>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</si>
  <si>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</si>
  <si>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</si>
  <si>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</si>
  <si>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</si>
  <si>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</si>
  <si>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</si>
  <si>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</si>
  <si>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</si>
  <si>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</si>
  <si>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</si>
  <si>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</si>
  <si>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</si>
  <si>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</si>
  <si>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</si>
  <si>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</si>
  <si>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</si>
  <si>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</si>
  <si>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</si>
  <si>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</si>
  <si>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</si>
  <si>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</si>
  <si>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</si>
  <si>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</si>
  <si>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</si>
  <si>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</si>
  <si>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</si>
  <si>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</si>
  <si>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</si>
  <si>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</si>
  <si>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</si>
  <si>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</si>
  <si>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</si>
  <si>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</si>
  <si>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</si>
  <si>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</si>
  <si>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</si>
  <si>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</si>
  <si>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</si>
  <si>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</si>
  <si>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</si>
  <si>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</si>
  <si>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</si>
  <si>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</si>
  <si>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</si>
  <si>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</si>
  <si>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</si>
  <si>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</si>
  <si>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</si>
  <si>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</si>
  <si>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</si>
  <si>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</si>
  <si>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</si>
  <si>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</si>
  <si>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</si>
  <si>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</si>
  <si>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</si>
  <si>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</si>
  <si>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</si>
  <si>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</si>
  <si>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</si>
  <si>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</si>
  <si>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</si>
  <si>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</si>
  <si>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</si>
  <si>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</si>
  <si>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</si>
  <si>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</si>
  <si>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</si>
  <si>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</si>
  <si>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</si>
  <si>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</si>
  <si>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</si>
  <si>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</si>
  <si>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</si>
  <si>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</si>
  <si>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</si>
  <si>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</si>
  <si>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</si>
  <si>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</si>
  <si>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</si>
  <si>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</si>
  <si>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</si>
  <si>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</si>
  <si>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</si>
  <si>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</si>
  <si>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</si>
  <si>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</si>
  <si>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</si>
  <si>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</si>
  <si>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</si>
  <si>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</si>
  <si>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</si>
  <si>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</si>
  <si>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</si>
  <si>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</si>
  <si>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</si>
  <si>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</si>
  <si>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</si>
  <si>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</si>
  <si>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</si>
  <si>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</si>
  <si>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</si>
  <si>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</si>
  <si>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</si>
  <si>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</si>
  <si>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</si>
  <si>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</si>
  <si>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</si>
  <si>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</si>
  <si>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</si>
  <si>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</si>
  <si>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</si>
  <si>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</si>
  <si>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</si>
  <si>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</si>
  <si>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</si>
  <si>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</si>
  <si>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</si>
  <si>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</si>
  <si>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</si>
  <si>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</si>
  <si>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</si>
  <si>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</si>
  <si>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</si>
  <si>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</si>
  <si>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</si>
  <si>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</si>
  <si>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</si>
  <si>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</si>
  <si>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</si>
  <si>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</si>
  <si>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</si>
  <si>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</si>
  <si>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</si>
  <si>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</si>
  <si>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</si>
  <si>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</si>
  <si>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</si>
  <si>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</si>
  <si>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</si>
  <si>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5" type="noConversion"/>
  </si>
  <si>
    <t xml:space="preserve">
</t>
    <phoneticPr fontId="5" type="noConversion"/>
  </si>
  <si>
    <t xml:space="preserve">
</t>
    <phoneticPr fontId="5"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</si>
  <si>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</si>
  <si>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</si>
  <si>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</si>
  <si>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</si>
  <si>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</si>
  <si>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</si>
  <si>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</si>
  <si>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</si>
  <si>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29"/>
  </si>
  <si>
    <t>Provide % of completeness of supplier's smelter information on Declaration tab cell D51</t>
    <phoneticPr fontId="29"/>
  </si>
  <si>
    <t>Provide % of completeness of supplier's smelter information on Declaration tab cell D52</t>
    <phoneticPr fontId="29"/>
  </si>
  <si>
    <t>Provide % of completeness of supplier's smelter information on Declaration tab cell D53</t>
    <phoneticPr fontId="29"/>
  </si>
  <si>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</si>
  <si>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</si>
  <si>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</si>
  <si>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9"/>
  </si>
  <si>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</si>
  <si>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</si>
  <si>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</si>
  <si>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</si>
  <si>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</si>
  <si>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</si>
  <si>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</si>
  <si>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</si>
  <si>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</si>
  <si>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</si>
  <si>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</si>
  <si>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</si>
  <si>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</si>
  <si>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</si>
  <si>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</si>
  <si>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</si>
  <si>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</si>
  <si>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</si>
  <si>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</si>
  <si>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</si>
  <si>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</si>
  <si>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</si>
  <si>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</si>
  <si>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</si>
  <si>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</si>
  <si>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</si>
  <si>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</si>
  <si>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</si>
  <si>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</si>
  <si>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</si>
  <si>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</si>
  <si>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</si>
  <si>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</si>
  <si>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</si>
  <si>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</si>
  <si>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</si>
  <si>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</si>
  <si>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</si>
  <si>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</si>
  <si>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</si>
  <si>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</si>
  <si>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</si>
  <si>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</si>
  <si>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</si>
  <si>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</si>
  <si>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</si>
  <si>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5" type="noConversion"/>
  </si>
  <si>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</si>
  <si>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</si>
  <si>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</si>
  <si>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</si>
  <si>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</si>
  <si>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</si>
  <si>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</si>
  <si>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</si>
  <si>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</si>
  <si>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</si>
  <si>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</si>
  <si>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</si>
  <si>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</si>
  <si>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 xml:space="preserve">
</t>
    <phoneticPr fontId="29"/>
  </si>
  <si>
    <t>comment1</t>
    <phoneticPr fontId="29"/>
  </si>
  <si>
    <t>comment for remaining</t>
    <phoneticPr fontId="29"/>
  </si>
  <si>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</si>
  <si>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</si>
  <si>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</si>
  <si>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</si>
  <si>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</si>
  <si>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</si>
  <si>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</si>
  <si>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</si>
  <si>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</si>
  <si>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</si>
  <si>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</si>
  <si>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</si>
  <si>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</si>
  <si>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</si>
  <si>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</si>
  <si>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</si>
  <si>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</si>
  <si>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</si>
  <si>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</si>
  <si>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</si>
  <si>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</si>
  <si>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</si>
  <si>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</si>
  <si>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</si>
  <si>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</si>
  <si>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</si>
  <si>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</si>
  <si>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</si>
  <si>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</si>
  <si>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</si>
  <si>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</si>
  <si>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</si>
  <si>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</si>
  <si>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</si>
  <si>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</si>
  <si>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</si>
  <si>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</si>
  <si>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</si>
  <si>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</si>
  <si>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</si>
  <si>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</si>
  <si>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</si>
  <si>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</si>
  <si>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</si>
  <si>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</si>
  <si>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</si>
  <si>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</si>
  <si>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</si>
  <si>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</si>
  <si>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</si>
  <si>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</si>
  <si>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</si>
  <si>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</si>
  <si>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</si>
  <si>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</si>
  <si>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</si>
  <si>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</si>
  <si>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</si>
  <si>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</si>
  <si>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</si>
  <si>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</si>
  <si>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</si>
  <si>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</si>
  <si>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</si>
  <si>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</si>
  <si>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</si>
  <si>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</si>
  <si>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</si>
  <si>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</si>
  <si>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</si>
  <si>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</si>
  <si>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</si>
  <si>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</si>
  <si>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</si>
  <si>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</si>
  <si>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</si>
  <si>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</si>
  <si>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</si>
  <si>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</si>
  <si>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</si>
  <si>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</si>
  <si>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</si>
  <si>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</si>
  <si>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</si>
  <si>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</si>
  <si>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</si>
  <si>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</si>
  <si>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</si>
  <si>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</si>
  <si>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</si>
  <si>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</si>
  <si>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</si>
  <si>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</si>
  <si>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</si>
  <si>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</si>
  <si>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</si>
  <si>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</si>
  <si>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</si>
  <si>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</si>
  <si>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</si>
  <si>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</si>
  <si>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</si>
  <si>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</si>
  <si>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</si>
  <si>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</si>
  <si>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</si>
  <si>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</si>
  <si>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</si>
  <si>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</si>
  <si>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</si>
  <si>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</si>
  <si>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</si>
  <si>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</si>
  <si>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</si>
  <si>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</si>
  <si>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</si>
  <si>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</si>
  <si>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</si>
  <si>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</si>
  <si>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</si>
  <si>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</si>
  <si>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</si>
  <si>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</si>
  <si>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</si>
  <si>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</si>
  <si>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</si>
  <si>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</si>
  <si>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</si>
  <si>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</si>
  <si>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</si>
  <si>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</si>
  <si>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</si>
  <si>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</si>
  <si>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</si>
  <si>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</si>
  <si>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</si>
  <si>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</si>
  <si>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</si>
  <si>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</si>
  <si>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</si>
  <si>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</si>
  <si>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</si>
  <si>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</si>
  <si>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</si>
  <si>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</si>
  <si>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</si>
  <si>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</si>
  <si>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</si>
  <si>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</si>
  <si>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</si>
  <si>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</si>
  <si>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</si>
  <si>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</si>
  <si>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</si>
  <si>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</si>
  <si>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</si>
  <si>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</si>
  <si>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</si>
  <si>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</si>
  <si>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</si>
  <si>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</si>
  <si>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</si>
  <si>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</si>
  <si>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</si>
  <si>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</si>
  <si>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</si>
  <si>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</si>
  <si>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</si>
  <si>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</si>
  <si>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</si>
  <si>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</si>
  <si>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</si>
  <si>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</si>
  <si>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</si>
  <si>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</si>
  <si>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</si>
  <si>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</si>
  <si>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</si>
  <si>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</si>
  <si>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</si>
  <si>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</si>
  <si>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</si>
  <si>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</si>
  <si>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</si>
  <si>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</si>
  <si>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</si>
  <si>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</si>
  <si>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</si>
  <si>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</si>
  <si>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</si>
  <si>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</si>
  <si>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</si>
  <si>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</si>
  <si>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</si>
  <si>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</si>
  <si>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</si>
  <si>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</si>
  <si>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</si>
  <si>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</si>
  <si>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</si>
  <si>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</si>
  <si>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</si>
  <si>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</si>
  <si>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</si>
  <si>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</si>
  <si>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</si>
  <si>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</si>
  <si>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</si>
  <si>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</si>
  <si>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</si>
  <si>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</si>
  <si>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</si>
  <si>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</si>
  <si>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</si>
  <si>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</si>
  <si>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</si>
  <si>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</si>
  <si>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</si>
  <si>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</si>
  <si>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</si>
  <si>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</si>
  <si>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</si>
  <si>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</si>
  <si>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</si>
  <si>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</si>
  <si>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</si>
  <si>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</si>
  <si>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</si>
  <si>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</si>
  <si>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</si>
  <si>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</si>
  <si>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</si>
  <si>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</si>
  <si>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</si>
  <si>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</si>
  <si>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</si>
  <si>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</si>
  <si>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</si>
  <si>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</si>
  <si>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</si>
  <si>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</si>
  <si>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</si>
  <si>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</si>
  <si>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</si>
  <si>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</si>
  <si>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</si>
  <si>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</si>
  <si>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</si>
  <si>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</si>
  <si>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</si>
  <si>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</si>
  <si>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</si>
  <si>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</si>
  <si>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</si>
  <si>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</si>
  <si>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</si>
  <si>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</si>
  <si>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</si>
  <si>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</si>
  <si>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</si>
  <si>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</si>
  <si>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</si>
  <si>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</si>
  <si>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</si>
  <si>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</si>
  <si>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</si>
  <si>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</si>
  <si>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</si>
  <si>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</si>
  <si>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</si>
  <si>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</si>
  <si>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</si>
  <si>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</si>
  <si>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</si>
  <si>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</si>
  <si>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</si>
  <si>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</si>
  <si>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</si>
  <si>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</si>
  <si>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</si>
  <si>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</si>
  <si>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</si>
  <si>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</si>
  <si>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</si>
  <si>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</si>
  <si>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</si>
  <si>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</si>
  <si>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</si>
  <si>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</si>
  <si>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</si>
  <si>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</si>
  <si>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</si>
  <si>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</si>
  <si>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</si>
  <si>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</si>
  <si>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</si>
  <si>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</si>
  <si>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</si>
  <si>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</si>
  <si>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</si>
  <si>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</si>
  <si>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</si>
  <si>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</si>
  <si>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</si>
  <si>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</si>
  <si>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</si>
  <si>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</si>
  <si>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</si>
  <si>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</si>
  <si>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</si>
  <si>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</si>
  <si>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</si>
  <si>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</si>
  <si>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</si>
  <si>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</si>
  <si>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</si>
  <si>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</si>
  <si>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</si>
  <si>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</si>
  <si>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</si>
  <si>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</si>
  <si>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</si>
  <si>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</si>
  <si>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</si>
  <si>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</si>
  <si>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</si>
  <si>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</si>
  <si>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</si>
  <si>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</si>
  <si>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</si>
  <si>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</si>
  <si>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</si>
  <si>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</si>
  <si>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</si>
  <si>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</si>
  <si>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</si>
  <si>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</si>
  <si>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</si>
  <si>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</si>
  <si>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</si>
  <si>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</si>
  <si>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</si>
  <si>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</si>
  <si>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</si>
  <si>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</si>
  <si>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</si>
  <si>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</si>
  <si>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</si>
  <si>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</si>
  <si>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</si>
  <si>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</si>
  <si>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</si>
  <si>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</si>
  <si>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</si>
  <si>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</si>
  <si>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</si>
  <si>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</si>
  <si>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</si>
  <si>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</si>
  <si>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</si>
  <si>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</si>
  <si>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</si>
  <si>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</si>
  <si>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</si>
  <si>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</si>
  <si>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</si>
  <si>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</si>
  <si>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</si>
  <si>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</si>
  <si>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</si>
  <si>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</si>
  <si>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</si>
  <si>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</si>
  <si>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</si>
  <si>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</si>
  <si>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</si>
  <si>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</si>
  <si>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</si>
  <si>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</si>
  <si>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</si>
  <si>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</si>
  <si>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</si>
  <si>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</si>
  <si>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</si>
  <si>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</si>
  <si>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</si>
  <si>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</si>
  <si>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</si>
  <si>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</si>
  <si>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</si>
  <si>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</si>
  <si>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</si>
  <si>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</si>
  <si>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</si>
  <si>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</si>
  <si>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</si>
  <si>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</si>
  <si>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</si>
  <si>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</si>
  <si>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</si>
  <si>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</si>
  <si>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</si>
  <si>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</si>
  <si>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</si>
  <si>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</si>
  <si>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</si>
  <si>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</si>
  <si>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</si>
  <si>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</si>
  <si>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</si>
  <si>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</si>
  <si>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</si>
  <si>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</si>
  <si>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</si>
  <si>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</si>
  <si>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</si>
  <si>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</si>
  <si>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</si>
  <si>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</si>
  <si>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</si>
  <si>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</si>
  <si>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</si>
  <si>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</si>
  <si>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</si>
  <si>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</si>
  <si>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</si>
  <si>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</si>
  <si>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</si>
  <si>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</si>
  <si>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</si>
  <si>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</si>
  <si>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</si>
  <si>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</si>
  <si>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</si>
  <si>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</si>
  <si>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</si>
  <si>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</si>
  <si>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</si>
  <si>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</si>
  <si>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</si>
  <si>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</si>
  <si>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</si>
  <si>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</si>
  <si>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</si>
  <si>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</si>
  <si>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</si>
  <si>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</si>
  <si>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</si>
  <si>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</si>
  <si>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</si>
  <si>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</si>
  <si>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</si>
  <si>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</si>
  <si>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</si>
  <si>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</si>
  <si>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</si>
  <si>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</si>
  <si>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</si>
  <si>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</si>
  <si>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</si>
  <si>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</si>
  <si>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</si>
  <si>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</si>
  <si>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</si>
  <si>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</si>
  <si>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</si>
  <si>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</si>
  <si>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</si>
  <si>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</si>
  <si>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</si>
  <si>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</si>
  <si>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</si>
  <si>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</si>
  <si>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</si>
  <si>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</si>
  <si>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</si>
  <si>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</si>
  <si>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</si>
  <si>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</si>
  <si>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</si>
  <si>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</si>
  <si>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</si>
  <si>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</si>
  <si>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</si>
  <si>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</si>
  <si>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</si>
  <si>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</si>
  <si>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</si>
  <si>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</si>
  <si>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</si>
  <si>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</si>
  <si>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</si>
  <si>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</si>
  <si>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</si>
  <si>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</si>
  <si>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</si>
  <si>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</si>
  <si>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</si>
  <si>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</si>
  <si>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</si>
  <si>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</si>
  <si>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</si>
  <si>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</si>
  <si>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</si>
  <si>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</si>
  <si>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</si>
  <si>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</si>
  <si>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</si>
  <si>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</si>
  <si>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</si>
  <si>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</si>
  <si>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</si>
  <si>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</si>
  <si>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</si>
  <si>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</si>
  <si>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</si>
  <si>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</si>
  <si>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</si>
  <si>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</si>
  <si>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</si>
  <si>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</si>
  <si>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</si>
  <si>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</si>
  <si>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</si>
  <si>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</si>
  <si>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</si>
  <si>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</si>
  <si>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</si>
  <si>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</si>
  <si>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</si>
  <si>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</si>
  <si>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</si>
  <si>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</si>
  <si>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</si>
  <si>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</si>
  <si>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</si>
  <si>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</si>
  <si>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</si>
  <si>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</si>
  <si>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</si>
  <si>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</si>
  <si>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</si>
  <si>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</si>
  <si>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</si>
  <si>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</si>
  <si>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</si>
  <si>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</si>
  <si>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</si>
  <si>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</si>
  <si>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</si>
  <si>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</si>
  <si>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</si>
  <si>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</si>
  <si>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</si>
  <si>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</si>
  <si>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</si>
  <si>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</si>
  <si>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</si>
  <si>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</si>
  <si>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</si>
  <si>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</si>
  <si>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</si>
  <si>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</si>
  <si>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</si>
  <si>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</si>
  <si>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</si>
  <si>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</si>
  <si>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</si>
  <si>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</si>
  <si>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</si>
  <si>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</si>
  <si>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</si>
  <si>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</si>
  <si>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</si>
  <si>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</si>
  <si>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</si>
  <si>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</si>
  <si>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</si>
  <si>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</si>
  <si>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</si>
  <si>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</si>
  <si>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</si>
  <si>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</si>
  <si>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</si>
  <si>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</si>
  <si>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</si>
  <si>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</si>
  <si>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</si>
  <si>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</si>
  <si>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</si>
  <si>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</si>
  <si>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</si>
  <si>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</si>
  <si>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</si>
  <si>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</si>
  <si>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</si>
  <si>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</si>
  <si>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</si>
  <si>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</si>
  <si>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</si>
  <si>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</si>
  <si>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</si>
  <si>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</si>
  <si>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</si>
  <si>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</si>
  <si>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</si>
  <si>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</si>
  <si>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</si>
  <si>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</si>
  <si>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</si>
  <si>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</si>
  <si>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</si>
  <si>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</si>
  <si>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</si>
  <si>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</si>
  <si>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</si>
  <si>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</si>
  <si>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</si>
  <si>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</si>
  <si>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</si>
  <si>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</si>
  <si>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</si>
  <si>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</si>
  <si>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</si>
  <si>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</si>
  <si>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</si>
  <si>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</si>
  <si>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</si>
  <si>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</si>
  <si>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</si>
  <si>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</si>
  <si>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</si>
  <si>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</si>
  <si>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</si>
  <si>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</si>
  <si>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</si>
  <si>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</si>
  <si>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</si>
  <si>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</si>
  <si>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</si>
  <si>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</si>
  <si>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</si>
  <si>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</si>
  <si>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</si>
  <si>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</si>
  <si>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</si>
  <si>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</si>
  <si>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</si>
  <si>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</si>
  <si>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</si>
  <si>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</si>
  <si>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</si>
  <si>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</si>
  <si>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</si>
  <si>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</si>
  <si>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</si>
  <si>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</si>
  <si>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</si>
  <si>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</si>
  <si>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</si>
  <si>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</si>
  <si>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</si>
  <si>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</si>
  <si>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</si>
  <si>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</si>
  <si>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</si>
  <si>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</si>
  <si>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</si>
  <si>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</si>
  <si>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</si>
  <si>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</si>
  <si>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</si>
  <si>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</si>
  <si>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</si>
  <si>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</si>
  <si>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</si>
  <si>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</si>
  <si>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</si>
  <si>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</si>
  <si>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</si>
  <si>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</si>
  <si>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</si>
  <si>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</si>
  <si>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</si>
  <si>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</si>
  <si>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</si>
  <si>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</si>
  <si>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</si>
  <si>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</si>
  <si>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</si>
  <si>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</si>
  <si>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</si>
  <si>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</si>
  <si>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</si>
  <si>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</si>
  <si>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</si>
  <si>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</si>
  <si>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</si>
  <si>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</si>
  <si>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</si>
  <si>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</si>
  <si>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</si>
  <si>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</si>
  <si>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</si>
  <si>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</si>
  <si>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</si>
  <si>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</si>
  <si>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</si>
  <si>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</si>
  <si>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</si>
  <si>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</si>
  <si>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</si>
  <si>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</si>
  <si>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</si>
  <si>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</si>
  <si>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</si>
  <si>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</si>
  <si>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</si>
  <si>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</si>
  <si>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</si>
  <si>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</si>
  <si>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</si>
  <si>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</si>
  <si>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</si>
  <si>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</si>
  <si>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</si>
  <si>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</si>
  <si>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</si>
  <si>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</si>
  <si>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</si>
  <si>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</si>
  <si>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</si>
  <si>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</si>
  <si>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</si>
  <si>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</si>
  <si>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</si>
  <si>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</si>
  <si>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</si>
  <si>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</si>
  <si>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</si>
  <si>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</si>
  <si>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</si>
  <si>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</si>
  <si>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</si>
  <si>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</si>
  <si>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</si>
  <si>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</si>
  <si>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</si>
  <si>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</si>
  <si>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</si>
  <si>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</si>
  <si>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</si>
  <si>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</si>
  <si>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</si>
  <si>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</si>
  <si>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</si>
  <si>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</si>
  <si>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</si>
  <si>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</si>
  <si>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</si>
  <si>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</si>
  <si>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</si>
  <si>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</si>
  <si>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</si>
  <si>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</si>
  <si>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</si>
  <si>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</si>
  <si>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</si>
  <si>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</si>
  <si>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</si>
  <si>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</si>
  <si>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</si>
  <si>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</si>
  <si>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</si>
  <si>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</si>
  <si>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</si>
  <si>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</si>
  <si>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</si>
  <si>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</si>
  <si>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</si>
  <si>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</si>
  <si>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</si>
  <si>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</si>
  <si>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</si>
  <si>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</si>
  <si>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</si>
  <si>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</si>
  <si>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</si>
  <si>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</si>
  <si>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</si>
  <si>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</si>
  <si>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</si>
  <si>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</si>
  <si>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</si>
  <si>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</si>
  <si>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</si>
  <si>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</si>
  <si>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</si>
  <si>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</si>
  <si>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</si>
  <si>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</si>
  <si>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</si>
  <si>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</si>
  <si>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</si>
  <si>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</si>
  <si>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</si>
  <si>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</si>
  <si>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</si>
  <si>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</si>
  <si>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</si>
  <si>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</si>
  <si>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</si>
  <si>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</si>
  <si>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</si>
  <si>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</si>
  <si>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</si>
  <si>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</si>
  <si>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</si>
  <si>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</si>
  <si>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</si>
  <si>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</si>
  <si>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</si>
  <si>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</si>
  <si>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</si>
  <si>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</si>
  <si>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</si>
  <si>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</si>
  <si>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</si>
  <si>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</si>
  <si>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</si>
  <si>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</si>
  <si>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</si>
  <si>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</si>
  <si>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</si>
  <si>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</si>
  <si>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</si>
  <si>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</si>
  <si>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</si>
  <si>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</si>
  <si>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</si>
  <si>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</si>
  <si>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</si>
  <si>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</si>
  <si>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</si>
  <si>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</si>
  <si>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</si>
  <si>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</si>
  <si>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</si>
  <si>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</si>
  <si>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</si>
  <si>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</si>
  <si>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</si>
  <si>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</si>
  <si>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</si>
  <si>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</si>
  <si>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</si>
  <si>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</si>
  <si>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</si>
  <si>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</si>
  <si>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</si>
  <si>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</si>
  <si>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</si>
  <si>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</si>
  <si>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</si>
  <si>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</si>
  <si>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</si>
  <si>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</si>
  <si>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</si>
  <si>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</si>
  <si>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</si>
  <si>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</si>
  <si>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</si>
  <si>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</si>
  <si>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</si>
  <si>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</si>
  <si>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</si>
  <si>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</si>
  <si>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</si>
  <si>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</si>
  <si>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</si>
  <si>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</si>
  <si>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</si>
  <si>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</si>
  <si>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</si>
  <si>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</si>
  <si>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</si>
  <si>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</si>
  <si>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</si>
  <si>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</si>
  <si>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</si>
  <si>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</si>
  <si>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</si>
  <si>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</si>
  <si>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</si>
  <si>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</si>
  <si>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</si>
  <si>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</si>
  <si>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</si>
  <si>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</si>
  <si>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</si>
  <si>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</si>
  <si>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</si>
  <si>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</si>
  <si>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</si>
  <si>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</si>
  <si>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</si>
  <si>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</si>
  <si>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</si>
  <si>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</si>
  <si>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</si>
  <si>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</si>
  <si>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</si>
  <si>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</si>
  <si>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</si>
  <si>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</si>
  <si>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</si>
  <si>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</si>
  <si>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</si>
  <si>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</si>
  <si>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</si>
  <si>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</si>
  <si>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</si>
  <si>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</si>
  <si>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</si>
  <si>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</si>
  <si>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</si>
  <si>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</si>
  <si>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</si>
  <si>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</si>
  <si>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</si>
  <si>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</si>
  <si>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</si>
  <si>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</si>
  <si>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</si>
  <si>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</si>
  <si>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</si>
  <si>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</si>
  <si>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</si>
  <si>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</si>
  <si>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</si>
  <si>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</si>
  <si>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</si>
  <si>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</si>
  <si>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</si>
  <si>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</si>
  <si>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</si>
  <si>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</si>
  <si>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</si>
  <si>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</si>
  <si>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</si>
  <si>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</si>
  <si>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</si>
  <si>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</si>
  <si>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</si>
  <si>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</si>
  <si>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</si>
  <si>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</si>
  <si>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</si>
  <si>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</si>
  <si>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</si>
  <si>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</si>
  <si>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</si>
  <si>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</si>
  <si>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</si>
  <si>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</si>
  <si>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</si>
  <si>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</si>
  <si>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</si>
  <si>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</si>
  <si>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</si>
  <si>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</si>
  <si>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</si>
  <si>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</si>
  <si>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</si>
  <si>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</si>
  <si>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</si>
  <si>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</si>
  <si>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</si>
  <si>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</si>
  <si>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</si>
  <si>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</si>
  <si>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</si>
  <si>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</si>
  <si>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</si>
  <si>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</si>
  <si>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</si>
  <si>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</si>
  <si>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</si>
  <si>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</si>
  <si>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</si>
  <si>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</si>
  <si>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</si>
  <si>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</si>
  <si>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</si>
  <si>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</si>
  <si>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</si>
  <si>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</si>
  <si>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</si>
  <si>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</si>
  <si>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</si>
  <si>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</si>
  <si>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</si>
  <si>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</si>
  <si>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</si>
  <si>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</si>
  <si>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</si>
  <si>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</si>
  <si>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</si>
  <si>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</si>
  <si>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</si>
  <si>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</si>
  <si>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</si>
  <si>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</si>
  <si>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</si>
  <si>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</si>
  <si>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</si>
  <si>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</si>
  <si>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</si>
  <si>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</si>
  <si>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</si>
  <si>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</si>
  <si>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</si>
  <si>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</si>
  <si>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</si>
  <si>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</si>
  <si>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</si>
  <si>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</si>
  <si>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</si>
  <si>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</si>
  <si>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</si>
  <si>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</si>
  <si>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</si>
  <si>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</si>
  <si>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</si>
  <si>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</si>
  <si>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</si>
  <si>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</si>
  <si>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</si>
  <si>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</si>
  <si>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</si>
  <si>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</si>
  <si>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</si>
  <si>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</si>
  <si>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</si>
  <si>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</si>
  <si>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</si>
  <si>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</si>
  <si>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</si>
  <si>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</si>
  <si>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</si>
  <si>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</si>
  <si>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</si>
  <si>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</si>
  <si>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</si>
  <si>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</si>
  <si>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</si>
  <si>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</si>
  <si>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</si>
  <si>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</si>
  <si>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</si>
  <si>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</si>
  <si>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</si>
  <si>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</si>
  <si>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</si>
  <si>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</si>
  <si>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</si>
  <si>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</si>
  <si>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</si>
  <si>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</si>
  <si>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</si>
  <si>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</si>
  <si>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</si>
  <si>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</si>
  <si>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</si>
  <si>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</si>
  <si>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</si>
  <si>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</si>
  <si>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</si>
  <si>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</si>
  <si>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</si>
  <si>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</si>
  <si>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</si>
  <si>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</si>
  <si>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</si>
  <si>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</si>
  <si>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</si>
  <si>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</si>
  <si>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</si>
  <si>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</si>
  <si>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</si>
  <si>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</si>
  <si>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</si>
  <si>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</si>
  <si>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</si>
  <si>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</si>
  <si>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</si>
  <si>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</si>
  <si>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</si>
  <si>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</si>
  <si>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</si>
  <si>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</si>
  <si>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</si>
  <si>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</si>
  <si>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</si>
  <si>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</si>
  <si>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</si>
  <si>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</si>
  <si>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</si>
  <si>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</si>
  <si>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</si>
  <si>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</si>
  <si>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</si>
  <si>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</si>
  <si>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</si>
  <si>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</si>
  <si>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</si>
  <si>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</si>
  <si>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</si>
  <si>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</si>
  <si>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</si>
  <si>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</si>
  <si>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</si>
  <si>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</si>
  <si>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</si>
  <si>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</si>
  <si>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</si>
  <si>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</si>
  <si>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</si>
  <si>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</si>
  <si>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</si>
  <si>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</si>
  <si>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</si>
  <si>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</si>
  <si>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</si>
  <si>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</si>
  <si>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</si>
  <si>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</si>
  <si>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</si>
  <si>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</si>
  <si>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</si>
  <si>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</si>
  <si>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</si>
  <si>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</si>
  <si>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</si>
  <si>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</si>
  <si>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</si>
  <si>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</si>
  <si>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</si>
  <si>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</si>
  <si>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</si>
  <si>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</si>
  <si>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</si>
  <si>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</si>
  <si>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</si>
  <si>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</si>
  <si>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</si>
  <si>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</si>
  <si>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</si>
  <si>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</si>
  <si>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</si>
  <si>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</si>
  <si>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</si>
  <si>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</si>
  <si>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</si>
  <si>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</si>
  <si>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</si>
  <si>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</si>
  <si>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</si>
  <si>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</si>
  <si>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</si>
  <si>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</si>
  <si>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</si>
  <si>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</si>
  <si>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</si>
  <si>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</si>
  <si>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</si>
  <si>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</si>
  <si>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</si>
  <si>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</si>
  <si>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</si>
  <si>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</si>
  <si>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</si>
  <si>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</si>
  <si>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</si>
  <si>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</si>
  <si>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</si>
  <si>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</si>
  <si>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</si>
  <si>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</si>
  <si>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</si>
  <si>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</si>
  <si>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</si>
  <si>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</si>
  <si>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</si>
  <si>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</si>
  <si>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</si>
  <si>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</si>
  <si>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</si>
  <si>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</si>
  <si>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</si>
  <si>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</si>
  <si>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</si>
  <si>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</si>
  <si>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</si>
  <si>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</si>
  <si>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</si>
  <si>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</si>
  <si>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</si>
  <si>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</si>
  <si>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</si>
  <si>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</si>
  <si>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</si>
  <si>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</si>
  <si>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</si>
  <si>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</si>
  <si>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</si>
  <si>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</si>
  <si>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</si>
  <si>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</si>
  <si>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</si>
  <si>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</si>
  <si>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</si>
  <si>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</si>
  <si>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</si>
  <si>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</si>
  <si>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</si>
  <si>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</si>
  <si>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</si>
  <si>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</si>
  <si>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</si>
  <si>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</si>
  <si>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</si>
  <si>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</si>
  <si>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</si>
  <si>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</si>
  <si>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</si>
  <si>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</si>
  <si>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</si>
  <si>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</si>
  <si>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</si>
  <si>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</si>
  <si>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</si>
  <si>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</si>
  <si>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</si>
  <si>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</si>
  <si>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</si>
  <si>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</si>
  <si>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</si>
  <si>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</si>
  <si>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</si>
  <si>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</si>
  <si>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</si>
  <si>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</si>
  <si>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</si>
  <si>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</si>
  <si>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</si>
  <si>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</si>
  <si>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</si>
  <si>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</si>
  <si>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</si>
  <si>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</si>
  <si>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</si>
  <si>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</si>
  <si>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</si>
  <si>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</si>
  <si>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</si>
  <si>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</si>
  <si>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</si>
  <si>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</si>
  <si>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</si>
  <si>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</si>
  <si>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</si>
  <si>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</si>
  <si>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</si>
  <si>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</si>
  <si>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</si>
  <si>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</si>
  <si>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</si>
  <si>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</si>
  <si>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</si>
  <si>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</si>
  <si>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</si>
  <si>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</si>
  <si>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</si>
  <si>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</si>
  <si>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</si>
  <si>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</si>
  <si>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</si>
  <si>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</si>
  <si>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</si>
  <si>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</si>
  <si>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</si>
  <si>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</si>
  <si>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</si>
  <si>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</si>
  <si>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</si>
  <si>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</si>
  <si>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</si>
  <si>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</si>
  <si>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</si>
  <si>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</si>
  <si>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</si>
  <si>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</si>
  <si>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</si>
  <si>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</si>
  <si>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</si>
  <si>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</si>
  <si>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</si>
  <si>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</si>
  <si>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</si>
  <si>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</si>
  <si>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</si>
  <si>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</si>
  <si>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</si>
  <si>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</si>
  <si>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</si>
  <si>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</si>
  <si>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</si>
  <si>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</si>
  <si>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</si>
  <si>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</si>
  <si>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</si>
  <si>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</si>
  <si>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</si>
  <si>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</si>
  <si>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</si>
  <si>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</si>
  <si>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</si>
  <si>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</si>
  <si>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</si>
  <si>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</si>
  <si>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</si>
  <si>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</si>
  <si>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</si>
  <si>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</si>
  <si>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</si>
  <si>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</si>
  <si>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</si>
  <si>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</si>
  <si>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</si>
  <si>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</si>
  <si>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</si>
  <si>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</si>
  <si>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</si>
  <si>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</si>
  <si>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</si>
  <si>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</si>
  <si>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</si>
  <si>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</si>
  <si>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</si>
  <si>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</si>
  <si>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</si>
  <si>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</si>
  <si>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</si>
  <si>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</si>
  <si>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</si>
  <si>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</si>
  <si>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</si>
  <si>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</si>
  <si>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</si>
  <si>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</si>
  <si>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</si>
  <si>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</si>
  <si>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</si>
  <si>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</si>
  <si>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</si>
  <si>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</si>
  <si>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</si>
  <si>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</si>
  <si>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</si>
  <si>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</si>
  <si>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</si>
  <si>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</si>
  <si>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</si>
  <si>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</si>
  <si>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</si>
  <si>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</si>
  <si>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</si>
  <si>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</si>
  <si>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</si>
  <si>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</si>
  <si>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</si>
  <si>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</si>
  <si>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</si>
  <si>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</si>
  <si>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</si>
  <si>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</si>
  <si>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</si>
  <si>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</si>
  <si>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</si>
  <si>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</si>
  <si>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</si>
  <si>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</si>
  <si>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</si>
  <si>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</si>
  <si>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</si>
  <si>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</si>
  <si>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</si>
  <si>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</si>
  <si>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</si>
  <si>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</si>
  <si>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</si>
  <si>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</si>
  <si>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</si>
  <si>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</si>
  <si>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</si>
  <si>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</si>
  <si>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</si>
  <si>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</si>
  <si>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</si>
  <si>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</si>
  <si>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</si>
  <si>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</si>
  <si>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</si>
  <si>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</si>
  <si>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</si>
  <si>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</si>
  <si>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</si>
  <si>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</si>
  <si>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</si>
  <si>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</si>
  <si>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</si>
  <si>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</si>
  <si>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</si>
  <si>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</si>
  <si>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</si>
  <si>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</si>
  <si>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</si>
  <si>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</si>
  <si>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</si>
  <si>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</si>
  <si>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</si>
  <si>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</si>
  <si>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</si>
  <si>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</si>
  <si>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</si>
  <si>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</si>
  <si>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</si>
  <si>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</si>
  <si>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</si>
  <si>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</si>
  <si>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</si>
  <si>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</si>
  <si>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</si>
  <si>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</si>
  <si>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</si>
  <si>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</si>
  <si>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</si>
  <si>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</si>
  <si>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</si>
  <si>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</si>
  <si>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</si>
  <si>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</si>
  <si>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</si>
  <si>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</si>
  <si>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</si>
  <si>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</si>
  <si>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</si>
  <si>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</si>
  <si>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</si>
  <si>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</si>
  <si>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</si>
  <si>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</si>
  <si>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</si>
  <si>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</si>
  <si>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</si>
  <si>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</si>
  <si>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</si>
  <si>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</si>
  <si>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</si>
  <si>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</si>
  <si>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</si>
  <si>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</si>
  <si>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</si>
  <si>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</si>
  <si>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</si>
  <si>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</si>
  <si>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</si>
  <si>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</si>
  <si>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</si>
  <si>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</si>
  <si>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</si>
  <si>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</si>
  <si>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</si>
  <si>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</si>
  <si>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</si>
  <si>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</si>
  <si>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</si>
  <si>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</si>
  <si>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</si>
  <si>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</si>
  <si>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</si>
  <si>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</si>
  <si>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</si>
  <si>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</si>
  <si>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</si>
  <si>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</si>
  <si>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</si>
  <si>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</si>
  <si>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</si>
  <si>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</si>
  <si>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</si>
  <si>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</si>
  <si>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</si>
  <si>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</si>
  <si>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</si>
  <si>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</si>
  <si>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</si>
  <si>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</si>
  <si>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</si>
  <si>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</si>
  <si>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</si>
  <si>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</si>
  <si>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</si>
  <si>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</si>
  <si>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</si>
  <si>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</si>
  <si>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</si>
  <si>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</si>
  <si>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</si>
  <si>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</si>
  <si>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</si>
  <si>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</si>
  <si>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</si>
  <si>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</si>
  <si>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</si>
  <si>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</si>
  <si>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</si>
  <si>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</si>
  <si>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</si>
  <si>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</si>
  <si>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</si>
  <si>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</si>
  <si>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</si>
  <si>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</si>
  <si>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</si>
  <si>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</si>
  <si>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</si>
  <si>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</si>
  <si>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</si>
  <si>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</si>
  <si>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</si>
  <si>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</si>
  <si>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</si>
  <si>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</si>
  <si>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</si>
  <si>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</si>
  <si>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</si>
  <si>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</si>
  <si>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</si>
  <si>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</si>
  <si>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</si>
  <si>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</si>
  <si>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</si>
  <si>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</si>
  <si>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</si>
  <si>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</si>
  <si>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</si>
  <si>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</si>
  <si>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</si>
  <si>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</si>
  <si>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</si>
  <si>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</si>
  <si>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</si>
  <si>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</si>
  <si>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</si>
  <si>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</si>
  <si>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</si>
  <si>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</si>
  <si>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</si>
  <si>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</si>
  <si>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</si>
  <si>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</si>
  <si>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</si>
  <si>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</si>
  <si>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</si>
  <si>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</si>
  <si>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</si>
  <si>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</si>
  <si>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</si>
  <si>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</si>
  <si>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</si>
  <si>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</si>
  <si>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</si>
  <si>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</si>
  <si>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</si>
  <si>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</si>
  <si>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</si>
  <si>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</si>
  <si>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</si>
  <si>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</si>
  <si>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</si>
  <si>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</si>
  <si>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</si>
  <si>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</si>
  <si>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</si>
  <si>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</si>
  <si>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</si>
  <si>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</si>
  <si>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</si>
  <si>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</si>
  <si>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</si>
  <si>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</si>
  <si>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</si>
  <si>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</si>
  <si>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</si>
  <si>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</si>
  <si>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</si>
  <si>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</si>
  <si>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</si>
  <si>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</si>
  <si>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</si>
  <si>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</si>
  <si>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</si>
  <si>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</si>
  <si>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</si>
  <si>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</si>
  <si>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</si>
  <si>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</si>
  <si>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</si>
  <si>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</si>
  <si>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</si>
  <si>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</si>
  <si>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</si>
  <si>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</si>
  <si>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</si>
  <si>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</si>
  <si>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</si>
  <si>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</si>
  <si>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</si>
  <si>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</si>
  <si>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</si>
  <si>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</si>
  <si>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</si>
  <si>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</si>
  <si>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</si>
  <si>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</si>
  <si>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</si>
  <si>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</si>
  <si>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</si>
  <si>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</si>
  <si>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</si>
  <si>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</si>
  <si>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</si>
  <si>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</si>
  <si>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</si>
  <si>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</si>
  <si>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</si>
  <si>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</si>
  <si>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</si>
  <si>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</si>
  <si>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</si>
  <si>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</si>
  <si>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</si>
  <si>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</si>
  <si>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</si>
  <si>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</si>
  <si>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</si>
  <si>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</si>
  <si>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</si>
  <si>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</si>
  <si>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</si>
  <si>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</si>
  <si>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</si>
  <si>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</si>
  <si>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</si>
  <si>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</si>
  <si>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</si>
  <si>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</si>
  <si>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</si>
  <si>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</si>
  <si>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</si>
  <si>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</si>
  <si>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</si>
  <si>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</si>
  <si>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</si>
  <si>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</si>
  <si>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</si>
  <si>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</si>
  <si>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</si>
  <si>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</si>
  <si>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</si>
  <si>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</si>
  <si>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</si>
  <si>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</si>
  <si>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</si>
  <si>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</si>
  <si>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</si>
  <si>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</si>
  <si>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</si>
  <si>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</si>
  <si>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</si>
  <si>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</si>
  <si>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</si>
  <si>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</si>
  <si>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</si>
  <si>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</si>
  <si>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</si>
  <si>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</si>
  <si>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</si>
  <si>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</si>
  <si>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</si>
  <si>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</si>
  <si>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</si>
  <si>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</si>
  <si>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</si>
  <si>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</si>
  <si>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</si>
  <si>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</si>
  <si>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</si>
  <si>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</si>
  <si>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</si>
  <si>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</si>
  <si>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</si>
  <si>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</si>
  <si>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</si>
  <si>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</si>
  <si>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</si>
  <si>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</si>
  <si>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</si>
  <si>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</si>
  <si>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</si>
  <si>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</si>
  <si>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</si>
  <si>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</si>
  <si>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</si>
  <si>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</si>
  <si>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</si>
  <si>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</si>
  <si>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</si>
  <si>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</si>
  <si>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</si>
  <si>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</si>
  <si>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</si>
  <si>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</si>
  <si>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</si>
  <si>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</si>
  <si>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</si>
  <si>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</si>
  <si>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</si>
  <si>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</si>
  <si>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</si>
  <si>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</si>
  <si>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</si>
  <si>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</si>
  <si>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</si>
  <si>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</si>
  <si>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</si>
  <si>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</si>
  <si>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</si>
  <si>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</si>
  <si>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</si>
  <si>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</si>
  <si>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</si>
  <si>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</si>
  <si>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</si>
  <si>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</si>
  <si>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</si>
  <si>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</si>
  <si>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</si>
  <si>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</si>
  <si>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</si>
  <si>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</si>
  <si>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</si>
  <si>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</si>
  <si>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</si>
  <si>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</si>
  <si>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</si>
  <si>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</si>
  <si>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</si>
  <si>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</si>
  <si>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</si>
  <si>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</si>
  <si>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</si>
  <si>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</si>
  <si>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</si>
  <si>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</si>
  <si>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</si>
  <si>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</si>
  <si>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</si>
  <si>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</si>
  <si>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</si>
  <si>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</si>
  <si>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</si>
  <si>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</si>
  <si>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</si>
  <si>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</si>
  <si>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</si>
  <si>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</si>
  <si>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</si>
  <si>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</si>
  <si>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</si>
  <si>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</si>
  <si>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</si>
  <si>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</si>
  <si>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</si>
  <si>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</si>
  <si>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</si>
  <si>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</si>
  <si>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</si>
  <si>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</si>
  <si>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</si>
  <si>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</si>
  <si>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</si>
  <si>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</si>
  <si>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</si>
  <si>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</si>
  <si>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</si>
  <si>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</si>
  <si>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</si>
  <si>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</si>
  <si>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</si>
  <si>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</si>
  <si>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</si>
  <si>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</si>
  <si>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</si>
  <si>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</si>
  <si>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</si>
  <si>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</si>
  <si>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</si>
  <si>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</si>
  <si>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</si>
  <si>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</si>
  <si>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</si>
  <si>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</si>
  <si>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</si>
  <si>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</si>
  <si>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</si>
  <si>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</si>
  <si>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</si>
  <si>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</si>
  <si>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</si>
  <si>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</si>
  <si>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</si>
  <si>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</si>
  <si>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</si>
  <si>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</si>
  <si>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</si>
  <si>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</si>
  <si>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</si>
  <si>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</si>
  <si>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</si>
  <si>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</si>
  <si>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</si>
  <si>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</si>
  <si>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</si>
  <si>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</si>
  <si>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</si>
  <si>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</si>
  <si>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</si>
  <si>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</si>
  <si>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</si>
  <si>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</si>
  <si>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</si>
  <si>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</si>
  <si>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</si>
  <si>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</si>
  <si>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</si>
  <si>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</si>
  <si>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</si>
  <si>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</si>
  <si>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</si>
  <si>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</si>
  <si>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</si>
  <si>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</si>
  <si>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</si>
  <si>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</si>
  <si>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</si>
  <si>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</si>
  <si>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</si>
  <si>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</si>
  <si>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</si>
  <si>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</si>
  <si>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</si>
  <si>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</si>
  <si>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</si>
  <si>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</si>
  <si>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</si>
  <si>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</si>
  <si>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</si>
  <si>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</si>
  <si>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</si>
  <si>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</si>
  <si>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</si>
  <si>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</si>
  <si>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</si>
  <si>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</si>
  <si>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</si>
  <si>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</si>
  <si>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</si>
  <si>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</si>
  <si>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</si>
  <si>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</si>
  <si>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</si>
  <si>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</si>
  <si>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</si>
  <si>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</si>
  <si>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</si>
  <si>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</si>
  <si>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</si>
  <si>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</si>
  <si>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</si>
  <si>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</si>
  <si>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</si>
  <si>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</si>
  <si>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</si>
  <si>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</si>
  <si>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</si>
  <si>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</si>
  <si>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</si>
  <si>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</si>
  <si>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</si>
  <si>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</si>
  <si>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</si>
  <si>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</si>
  <si>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</si>
  <si>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</si>
  <si>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</si>
  <si>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</si>
  <si>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</si>
  <si>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</si>
  <si>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</si>
  <si>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</si>
  <si>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</si>
  <si>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</si>
  <si>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</si>
  <si>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</si>
  <si>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</si>
  <si>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</si>
  <si>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</si>
  <si>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</si>
  <si>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</si>
  <si>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</si>
  <si>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</si>
  <si>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</si>
  <si>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</si>
  <si>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</si>
  <si>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</si>
  <si>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</si>
  <si>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</si>
  <si>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</si>
  <si>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</si>
  <si>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</si>
  <si>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</si>
  <si>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</si>
  <si>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</si>
  <si>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</si>
  <si>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</si>
  <si>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</si>
  <si>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</si>
  <si>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</si>
  <si>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</si>
  <si>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</si>
  <si>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</si>
  <si>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</si>
  <si>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</si>
  <si>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</si>
  <si>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</si>
  <si>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</si>
  <si>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</si>
  <si>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</si>
  <si>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</si>
  <si>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</si>
  <si>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</si>
  <si>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</si>
  <si>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</si>
  <si>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</si>
  <si>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</si>
  <si>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</si>
  <si>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</si>
  <si>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</si>
  <si>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</si>
  <si>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</si>
  <si>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</si>
  <si>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</si>
  <si>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</si>
  <si>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</si>
  <si>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</si>
  <si>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</si>
  <si>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</si>
  <si>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</si>
  <si>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</si>
  <si>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</si>
  <si>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</si>
  <si>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</si>
  <si>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</si>
  <si>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</si>
  <si>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</si>
  <si>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</si>
  <si>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</si>
  <si>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</si>
  <si>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</si>
  <si>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</si>
  <si>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</si>
  <si>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</si>
  <si>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</si>
  <si>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</si>
  <si>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</si>
  <si>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</si>
  <si>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</si>
  <si>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</si>
  <si>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</si>
  <si>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</si>
  <si>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</si>
  <si>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</si>
  <si>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</si>
  <si>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</si>
  <si>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</si>
  <si>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</si>
  <si>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</si>
  <si>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</si>
  <si>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</si>
  <si>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</si>
  <si>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</si>
  <si>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</si>
  <si>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</si>
  <si>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</si>
  <si>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</si>
  <si>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</si>
  <si>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</si>
  <si>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</si>
  <si>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</si>
  <si>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</si>
  <si>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</si>
  <si>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</si>
  <si>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</si>
  <si>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</si>
  <si>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</si>
  <si>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</si>
  <si>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</si>
  <si>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</si>
  <si>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</si>
  <si>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</si>
  <si>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</si>
  <si>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</si>
  <si>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</si>
  <si>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</si>
  <si>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</si>
  <si>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</si>
  <si>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</si>
  <si>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</si>
  <si>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</si>
  <si>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</si>
  <si>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</si>
  <si>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</si>
  <si>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</si>
  <si>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</si>
  <si>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</si>
  <si>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</si>
  <si>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</si>
  <si>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</si>
  <si>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</si>
  <si>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</si>
  <si>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</si>
  <si>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</si>
  <si>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</si>
  <si>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</si>
  <si>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</si>
  <si>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</si>
  <si>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</si>
  <si>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</si>
  <si>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</si>
  <si>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</si>
  <si>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</si>
  <si>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</si>
  <si>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</si>
  <si>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</si>
  <si>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</si>
  <si>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</si>
  <si>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</si>
  <si>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</si>
  <si>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</si>
  <si>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</si>
  <si>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</si>
  <si>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</si>
  <si>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</si>
  <si>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</si>
  <si>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</si>
  <si>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</si>
  <si>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</si>
  <si>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</si>
  <si>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</si>
  <si>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</si>
  <si>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</si>
  <si>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</si>
  <si>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</si>
  <si>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</si>
  <si>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</si>
  <si>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</si>
  <si>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</si>
  <si>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</si>
  <si>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</si>
  <si>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</si>
  <si>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</si>
  <si>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</si>
  <si>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</si>
  <si>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</si>
  <si>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</si>
  <si>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</si>
  <si>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</si>
  <si>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</si>
  <si>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</si>
  <si>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</si>
  <si>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</si>
  <si>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</si>
  <si>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</si>
  <si>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</si>
  <si>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</si>
  <si>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</si>
  <si>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</si>
  <si>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</si>
  <si>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</si>
  <si>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</si>
  <si>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</si>
  <si>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</si>
  <si>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</si>
  <si>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</si>
  <si>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</si>
  <si>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</si>
  <si>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</si>
  <si>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</si>
  <si>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</si>
  <si>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</si>
  <si>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</si>
  <si>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</si>
  <si>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</si>
  <si>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</si>
  <si>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</si>
  <si>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</si>
  <si>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</si>
  <si>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</si>
  <si>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</si>
  <si>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</si>
  <si>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</si>
  <si>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</si>
  <si>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</si>
  <si>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</si>
  <si>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</si>
  <si>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</si>
  <si>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</si>
  <si>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</si>
  <si>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</si>
  <si>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</si>
  <si>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</si>
  <si>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</si>
  <si>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</si>
  <si>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</si>
  <si>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</si>
  <si>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</si>
  <si>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</si>
  <si>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</si>
  <si>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</si>
  <si>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</si>
  <si>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</si>
  <si>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</si>
  <si>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</si>
  <si>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</si>
  <si>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</si>
  <si>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</si>
  <si>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</si>
  <si>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</si>
  <si>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</si>
  <si>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</si>
  <si>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</si>
  <si>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</si>
  <si>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</si>
  <si>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</si>
  <si>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</si>
  <si>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</si>
  <si>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</si>
  <si>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</si>
  <si>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</si>
  <si>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</si>
  <si>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</si>
  <si>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</si>
  <si>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</si>
  <si>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</si>
  <si>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</si>
  <si>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</si>
  <si>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</si>
  <si>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</si>
  <si>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</si>
  <si>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</si>
  <si>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</si>
  <si>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</si>
  <si>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</si>
  <si>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</si>
  <si>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</si>
  <si>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</si>
  <si>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</si>
  <si>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</si>
  <si>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</si>
  <si>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</si>
  <si>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</si>
  <si>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</si>
  <si>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</si>
  <si>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</si>
  <si>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</si>
  <si>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</si>
  <si>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</si>
  <si>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</si>
  <si>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</si>
  <si>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</si>
  <si>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</si>
  <si>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</si>
  <si>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</si>
  <si>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</si>
  <si>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</si>
  <si>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</si>
  <si>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</si>
  <si>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</si>
  <si>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</si>
  <si>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</si>
  <si>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</si>
  <si>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</si>
  <si>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</si>
  <si>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</si>
  <si>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</si>
  <si>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</si>
  <si>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</si>
  <si>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</si>
  <si>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</si>
  <si>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</si>
  <si>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</si>
  <si>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</si>
  <si>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</si>
  <si>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</si>
  <si>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</si>
  <si>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</si>
  <si>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</si>
  <si>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</si>
  <si>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</si>
  <si>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</si>
  <si>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</si>
  <si>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</si>
  <si>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</si>
  <si>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</si>
  <si>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</si>
  <si>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</si>
  <si>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</si>
  <si>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</si>
  <si>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</si>
  <si>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</si>
  <si>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</si>
  <si>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</si>
  <si>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</si>
  <si>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</si>
  <si>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</si>
  <si>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</si>
  <si>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</si>
  <si>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</si>
  <si>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</si>
  <si>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</si>
  <si>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</si>
  <si>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</si>
  <si>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</si>
  <si>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</si>
  <si>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</si>
  <si>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</si>
  <si>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</si>
  <si>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</si>
  <si>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</si>
  <si>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</si>
  <si>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</si>
  <si>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</si>
  <si>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</si>
  <si>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</si>
  <si>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</si>
  <si>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</si>
  <si>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</si>
  <si>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</si>
  <si>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</si>
  <si>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</si>
  <si>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</si>
  <si>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</si>
  <si>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</si>
  <si>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</si>
  <si>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</si>
  <si>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</si>
  <si>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</si>
  <si>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</si>
  <si>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</si>
  <si>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</si>
  <si>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</si>
  <si>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</si>
  <si>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</si>
  <si>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</si>
  <si>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</si>
  <si>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</si>
  <si>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</si>
  <si>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</si>
  <si>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</si>
  <si>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</si>
  <si>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</si>
  <si>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</si>
  <si>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</si>
  <si>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</si>
  <si>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</si>
  <si>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</si>
  <si>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</si>
  <si>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</si>
  <si>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</si>
  <si>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</si>
  <si>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</si>
  <si>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</si>
  <si>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</si>
  <si>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</si>
  <si>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</si>
  <si>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</si>
  <si>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</si>
  <si>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</si>
  <si>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</si>
  <si>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</si>
  <si>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</si>
  <si>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</si>
  <si>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</si>
  <si>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</si>
  <si>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</si>
  <si>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</si>
  <si>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</si>
  <si>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</si>
  <si>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</si>
  <si>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</si>
  <si>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</si>
  <si>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</si>
  <si>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</si>
  <si>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</si>
  <si>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</si>
  <si>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</si>
  <si>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</si>
  <si>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</si>
  <si>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</si>
  <si>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</si>
  <si>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</si>
  <si>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</si>
  <si>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</si>
  <si>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</si>
  <si>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</si>
  <si>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</si>
  <si>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</si>
  <si>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</si>
  <si>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</si>
  <si>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</si>
  <si>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</si>
  <si>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</si>
  <si>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</si>
  <si>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</si>
  <si>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</si>
  <si>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</si>
  <si>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</si>
  <si>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</si>
  <si>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</si>
  <si>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</si>
  <si>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</si>
  <si>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</si>
  <si>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</si>
  <si>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</si>
  <si>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</si>
  <si>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</si>
  <si>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</si>
  <si>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</si>
  <si>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</si>
  <si>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</si>
  <si>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</si>
  <si>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</si>
  <si>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</si>
  <si>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</si>
  <si>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</si>
  <si>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</si>
  <si>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</si>
  <si>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</si>
  <si>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</si>
  <si>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</si>
  <si>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</si>
  <si>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</si>
  <si>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</si>
  <si>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</si>
  <si>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</si>
  <si>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</si>
  <si>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</si>
  <si>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</si>
  <si>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</si>
  <si>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</si>
  <si>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</si>
  <si>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</si>
  <si>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</si>
  <si>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</si>
  <si>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</si>
  <si>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</si>
  <si>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</si>
  <si>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</si>
  <si>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</si>
  <si>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</si>
  <si>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</si>
  <si>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</si>
  <si>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</si>
  <si>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</si>
  <si>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</si>
  <si>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</si>
  <si>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</si>
  <si>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</si>
  <si>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</si>
  <si>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</si>
  <si>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</si>
  <si>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</si>
  <si>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</si>
  <si>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</si>
  <si>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</si>
  <si>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</si>
  <si>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</si>
  <si>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</si>
  <si>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</si>
  <si>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</si>
  <si>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</si>
  <si>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</si>
  <si>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</si>
  <si>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</si>
  <si>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</si>
  <si>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</si>
  <si>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</si>
  <si>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</si>
  <si>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</si>
  <si>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</si>
  <si>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</si>
  <si>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</si>
  <si>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</si>
  <si>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</si>
  <si>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</si>
  <si>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</si>
  <si>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</si>
  <si>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</si>
  <si>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</si>
  <si>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</si>
  <si>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</si>
  <si>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</si>
  <si>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</si>
  <si>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</si>
  <si>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</si>
  <si>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</si>
  <si>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</si>
  <si>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</si>
  <si>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</si>
  <si>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</si>
  <si>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</si>
  <si>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</si>
  <si>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</si>
  <si>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</si>
  <si>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</si>
  <si>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</si>
  <si>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</si>
  <si>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</si>
  <si>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</si>
  <si>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</si>
  <si>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</si>
  <si>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</si>
  <si>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</si>
  <si>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</si>
  <si>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</si>
  <si>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</si>
  <si>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</si>
  <si>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</si>
  <si>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</si>
  <si>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</si>
  <si>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</si>
  <si>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</si>
  <si>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</si>
  <si>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</si>
  <si>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</si>
  <si>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</si>
  <si>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</si>
  <si>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</si>
  <si>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</si>
  <si>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</si>
  <si>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</si>
  <si>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</si>
  <si>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</si>
  <si>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</si>
  <si>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</si>
  <si>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</si>
  <si>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</si>
  <si>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</si>
  <si>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</si>
  <si>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</si>
  <si>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</si>
  <si>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</si>
  <si>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</si>
  <si>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</si>
  <si>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</si>
  <si>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</si>
  <si>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</si>
  <si>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</si>
  <si>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</si>
  <si>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</si>
  <si>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</si>
  <si>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</si>
  <si>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</si>
  <si>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</si>
  <si>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</si>
  <si>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</si>
  <si>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</si>
  <si>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</si>
  <si>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</si>
  <si>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</si>
  <si>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</si>
  <si>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</si>
  <si>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</si>
  <si>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</si>
  <si>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</si>
  <si>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</si>
  <si>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</si>
  <si>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</si>
  <si>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</si>
  <si>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</si>
  <si>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</si>
  <si>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</si>
  <si>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</si>
  <si>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</si>
  <si>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</si>
  <si>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</si>
  <si>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</si>
  <si>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</si>
  <si>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</si>
  <si>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</si>
  <si>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</si>
  <si>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</si>
  <si>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</si>
  <si>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</si>
  <si>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</si>
  <si>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</si>
  <si>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</si>
  <si>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</si>
  <si>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</si>
  <si>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</si>
  <si>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</si>
  <si>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</si>
  <si>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</si>
  <si>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</si>
  <si>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</si>
  <si>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</si>
  <si>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</si>
  <si>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</si>
  <si>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</si>
  <si>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</si>
  <si>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</si>
  <si>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</si>
  <si>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</si>
  <si>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</si>
  <si>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</si>
  <si>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</si>
  <si>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</si>
  <si>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</si>
  <si>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</si>
  <si>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</si>
  <si>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</si>
  <si>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</si>
  <si>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</si>
  <si>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</si>
  <si>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</si>
  <si>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</si>
  <si>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</si>
  <si>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</si>
  <si>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</si>
  <si>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</si>
  <si>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</si>
  <si>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</si>
  <si>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</si>
  <si>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</si>
  <si>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</si>
  <si>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</si>
  <si>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</si>
  <si>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</si>
  <si>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</si>
  <si>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</si>
  <si>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</si>
  <si>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</si>
  <si>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</si>
  <si>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</si>
  <si>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</si>
  <si>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</si>
  <si>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</si>
  <si>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</si>
  <si>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</si>
  <si>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</si>
  <si>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</si>
  <si>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</si>
  <si>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</si>
  <si>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</si>
  <si>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</si>
  <si>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</si>
  <si>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</si>
  <si>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</si>
  <si>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</si>
  <si>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</si>
  <si>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</si>
  <si>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</si>
  <si>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</si>
  <si>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</si>
  <si>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</si>
  <si>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</si>
  <si>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</si>
  <si>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</si>
  <si>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</si>
  <si>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</si>
  <si>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</si>
  <si>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</si>
  <si>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</si>
  <si>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</si>
  <si>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</si>
  <si>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</si>
  <si>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</si>
  <si>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</si>
  <si>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</si>
  <si>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</si>
  <si>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</si>
  <si>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</si>
  <si>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</si>
  <si>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</si>
  <si>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</si>
  <si>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</si>
  <si>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</si>
  <si>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</si>
  <si>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</si>
  <si>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</si>
  <si>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</si>
  <si>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</si>
  <si>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</si>
  <si>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</si>
  <si>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</si>
  <si>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</si>
  <si>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</si>
  <si>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</si>
  <si>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</si>
  <si>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</si>
  <si>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</si>
  <si>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</si>
  <si>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</si>
  <si>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</si>
  <si>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</si>
  <si>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</si>
  <si>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</si>
  <si>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</si>
  <si>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</si>
  <si>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</si>
  <si>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</si>
  <si>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</si>
  <si>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</si>
  <si>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</si>
  <si>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</si>
  <si>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</si>
  <si>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</si>
  <si>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</si>
  <si>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</si>
  <si>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</si>
  <si>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</si>
  <si>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</si>
  <si>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</si>
  <si>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</si>
  <si>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</si>
  <si>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</si>
  <si>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</si>
  <si>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</si>
  <si>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</si>
  <si>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</si>
  <si>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</si>
  <si>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</si>
  <si>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</si>
  <si>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</si>
  <si>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</si>
  <si>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</si>
  <si>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</si>
  <si>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</si>
  <si>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</si>
  <si>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</si>
  <si>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</si>
  <si>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</si>
  <si>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</si>
  <si>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</si>
  <si>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</si>
  <si>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</si>
  <si>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</si>
  <si>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</si>
  <si>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</si>
  <si>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</si>
  <si>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</si>
  <si>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</si>
  <si>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</si>
  <si>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</si>
  <si>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</si>
  <si>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</si>
  <si>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</si>
  <si>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</si>
  <si>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</si>
  <si>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</si>
  <si>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</si>
  <si>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</si>
  <si>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</si>
  <si>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</si>
  <si>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</si>
  <si>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</si>
  <si>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</si>
  <si>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</si>
  <si>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</si>
  <si>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</si>
  <si>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</si>
  <si>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</si>
  <si>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</si>
  <si>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</si>
  <si>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</si>
  <si>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</si>
  <si>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</si>
  <si>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</si>
  <si>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</si>
  <si>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</si>
  <si>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</si>
  <si>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</si>
  <si>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</si>
  <si>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</si>
  <si>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</si>
  <si>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</si>
  <si>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</si>
  <si>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</si>
  <si>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</si>
  <si>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</si>
  <si>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</si>
  <si>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</si>
  <si>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</si>
  <si>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</si>
  <si>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</si>
  <si>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</si>
  <si>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</si>
  <si>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</si>
  <si>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</si>
  <si>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</si>
  <si>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</si>
  <si>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</si>
  <si>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</si>
  <si>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</si>
  <si>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</si>
  <si>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</si>
  <si>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</si>
  <si>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</si>
  <si>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</si>
  <si>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</si>
  <si>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</si>
  <si>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</si>
  <si>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</si>
  <si>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</si>
  <si>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</si>
  <si>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</si>
  <si>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</si>
  <si>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</si>
  <si>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</si>
  <si>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</si>
  <si>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</si>
  <si>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</si>
  <si>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</si>
  <si>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</si>
  <si>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</si>
  <si>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</si>
  <si>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</si>
  <si>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</si>
  <si>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</si>
  <si>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</si>
  <si>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</si>
  <si>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</si>
  <si>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</si>
  <si>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</si>
  <si>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</si>
  <si>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</si>
  <si>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</si>
  <si>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</si>
  <si>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</si>
  <si>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</si>
  <si>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</si>
  <si>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</si>
  <si>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</si>
  <si>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</si>
  <si>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</si>
  <si>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</si>
  <si>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</si>
  <si>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</si>
  <si>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</si>
  <si>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</si>
  <si>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</si>
  <si>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</si>
  <si>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</si>
  <si>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</si>
  <si>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</si>
  <si>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</si>
  <si>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</si>
  <si>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</si>
  <si>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</si>
  <si>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</si>
  <si>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</si>
  <si>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</si>
  <si>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</si>
  <si>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</si>
  <si>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</si>
  <si>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</si>
  <si>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</si>
  <si>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</si>
  <si>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</si>
  <si>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</si>
  <si>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</si>
  <si>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</si>
  <si>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</si>
  <si>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</si>
  <si>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</si>
  <si>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</si>
  <si>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</si>
  <si>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</si>
  <si>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</si>
  <si>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</si>
  <si>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</si>
  <si>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</si>
  <si>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</si>
  <si>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</si>
  <si>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</si>
  <si>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</si>
  <si>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</si>
  <si>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</si>
  <si>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</si>
  <si>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</si>
  <si>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</si>
  <si>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</si>
  <si>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</si>
  <si>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</si>
  <si>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</si>
  <si>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</si>
  <si>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</si>
  <si>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</si>
  <si>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</si>
  <si>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</si>
  <si>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</si>
  <si>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</si>
  <si>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</si>
  <si>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</si>
  <si>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</si>
  <si>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</si>
  <si>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</si>
  <si>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</si>
  <si>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</si>
  <si>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</si>
  <si>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</si>
  <si>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</si>
  <si>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</si>
  <si>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</si>
  <si>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</si>
  <si>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</si>
  <si>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</si>
  <si>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</si>
  <si>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</si>
  <si>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</si>
  <si>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</si>
  <si>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</si>
  <si>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</si>
  <si>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</si>
  <si>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</si>
  <si>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</si>
  <si>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</si>
  <si>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</si>
  <si>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</si>
  <si>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</si>
  <si>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</si>
  <si>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</si>
  <si>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</si>
  <si>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</si>
  <si>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</si>
  <si>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</si>
  <si>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</si>
  <si>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</si>
  <si>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</si>
  <si>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</si>
  <si>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</si>
  <si>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</si>
  <si>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</si>
  <si>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</si>
  <si>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</si>
  <si>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</si>
  <si>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</si>
  <si>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</si>
  <si>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</si>
  <si>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</si>
  <si>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</si>
  <si>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</si>
  <si>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</si>
  <si>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</si>
  <si>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</si>
  <si>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</si>
  <si>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</si>
  <si>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</si>
  <si>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</si>
  <si>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</si>
  <si>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</si>
  <si>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</si>
  <si>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</si>
  <si>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</si>
  <si>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</si>
  <si>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</si>
  <si>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</si>
  <si>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</si>
  <si>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</si>
  <si>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</si>
  <si>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</si>
  <si>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</si>
  <si>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</si>
  <si>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</si>
  <si>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</si>
  <si>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</si>
  <si>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</si>
  <si>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</si>
  <si>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</si>
  <si>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</si>
  <si>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</si>
  <si>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</si>
  <si>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</si>
  <si>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</si>
  <si>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</si>
  <si>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</si>
  <si>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</si>
  <si>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</si>
  <si>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</si>
  <si>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</si>
  <si>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</si>
  <si>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</si>
  <si>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</si>
  <si>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</si>
  <si>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</si>
  <si>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</si>
  <si>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</si>
  <si>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</si>
  <si>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</si>
  <si>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</si>
  <si>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</si>
  <si>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</si>
  <si>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</si>
  <si>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</si>
  <si>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</si>
  <si>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</si>
  <si>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</si>
  <si>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</si>
  <si>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</si>
  <si>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</si>
  <si>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</si>
  <si>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</si>
  <si>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</si>
  <si>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</si>
  <si>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</si>
  <si>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</si>
  <si>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</si>
  <si>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</si>
  <si>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</si>
  <si>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</si>
  <si>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</si>
  <si>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</si>
  <si>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</si>
  <si>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</si>
  <si>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</si>
  <si>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</si>
  <si>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</si>
  <si>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</si>
  <si>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</si>
  <si>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</si>
  <si>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</si>
  <si>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</si>
  <si>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</si>
  <si>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</si>
  <si>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</si>
  <si>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</si>
  <si>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</si>
  <si>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</si>
  <si>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</si>
  <si>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</si>
  <si>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</si>
  <si>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</si>
  <si>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</si>
  <si>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</si>
  <si>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</si>
  <si>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</si>
  <si>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</si>
  <si>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</si>
  <si>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</si>
  <si>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</si>
  <si>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</si>
  <si>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</si>
  <si>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</si>
  <si>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</si>
  <si>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</si>
  <si>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</si>
  <si>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</si>
  <si>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</si>
  <si>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</si>
  <si>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</si>
  <si>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</si>
  <si>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</si>
  <si>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</si>
  <si>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</si>
  <si>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</si>
  <si>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</si>
  <si>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</si>
  <si>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</si>
  <si>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</si>
  <si>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</si>
  <si>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</si>
  <si>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</si>
  <si>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</si>
  <si>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</si>
  <si>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</si>
  <si>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</si>
  <si>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</si>
  <si>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</si>
  <si>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</si>
  <si>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</si>
  <si>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</si>
  <si>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</si>
  <si>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</si>
  <si>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</si>
  <si>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</si>
  <si>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</si>
  <si>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</si>
  <si>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</si>
  <si>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</si>
  <si>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</si>
  <si>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</si>
  <si>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</si>
  <si>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</si>
  <si>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</si>
  <si>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</si>
  <si>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</si>
  <si>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</si>
  <si>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</si>
  <si>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</si>
  <si>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</si>
  <si>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</si>
  <si>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</si>
  <si>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</si>
  <si>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</si>
  <si>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</si>
  <si>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</si>
  <si>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</si>
  <si>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</si>
  <si>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</si>
  <si>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</si>
  <si>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</si>
  <si>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</si>
  <si>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</si>
  <si>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</si>
  <si>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</si>
  <si>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</si>
  <si>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</si>
  <si>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</si>
  <si>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</si>
  <si>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</si>
  <si>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</si>
  <si>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</si>
  <si>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</si>
  <si>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</si>
  <si>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</si>
  <si>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</si>
  <si>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</si>
  <si>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</si>
  <si>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</si>
  <si>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</si>
  <si>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</si>
  <si>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</si>
  <si>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</si>
  <si>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</si>
  <si>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</si>
  <si>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</si>
  <si>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</si>
  <si>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</si>
  <si>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</si>
  <si>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</si>
  <si>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</si>
  <si>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</si>
  <si>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</si>
  <si>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</si>
  <si>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</si>
  <si>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</si>
  <si>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</si>
  <si>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</si>
  <si>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</si>
  <si>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</si>
  <si>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</si>
  <si>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</si>
  <si>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</si>
  <si>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</si>
  <si>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</si>
  <si>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</si>
  <si>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</si>
  <si>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</si>
  <si>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</si>
  <si>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</si>
  <si>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</si>
  <si>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</si>
  <si>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</si>
  <si>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</si>
  <si>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</si>
  <si>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</si>
  <si>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</si>
  <si>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</si>
  <si>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</si>
  <si>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</si>
  <si>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</si>
  <si>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</si>
  <si>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</si>
  <si>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</si>
  <si>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</si>
  <si>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</si>
  <si>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</si>
  <si>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</si>
  <si>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</si>
  <si>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</si>
  <si>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</si>
  <si>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</si>
  <si>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</si>
  <si>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</si>
  <si>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</si>
  <si>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</si>
  <si>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</si>
  <si>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</si>
  <si>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</si>
  <si>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</si>
  <si>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</si>
  <si>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</si>
  <si>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</si>
  <si>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</si>
  <si>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</si>
  <si>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</si>
  <si>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</si>
  <si>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</si>
  <si>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</si>
  <si>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</si>
  <si>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</si>
  <si>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</si>
  <si>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</si>
  <si>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</si>
  <si>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</si>
  <si>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</si>
  <si>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</si>
  <si>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</si>
  <si>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</si>
  <si>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</si>
  <si>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</si>
  <si>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</si>
  <si>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</si>
  <si>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</si>
  <si>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</si>
  <si>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</si>
  <si>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</si>
  <si>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</si>
  <si>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</si>
  <si>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</si>
  <si>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</si>
  <si>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</si>
  <si>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</si>
  <si>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</si>
  <si>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</si>
  <si>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</si>
  <si>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</si>
  <si>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</si>
  <si>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</si>
  <si>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</si>
  <si>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</si>
  <si>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</si>
  <si>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</si>
  <si>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</si>
  <si>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</si>
  <si>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</si>
  <si>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</si>
  <si>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</si>
  <si>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</si>
  <si>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</si>
  <si>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</si>
  <si>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</si>
  <si>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</si>
  <si>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</si>
  <si>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</si>
  <si>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</si>
  <si>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</si>
  <si>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</si>
  <si>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</si>
  <si>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</si>
  <si>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</si>
  <si>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</si>
  <si>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</si>
  <si>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</si>
  <si>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</si>
  <si>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</si>
  <si>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</si>
  <si>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</si>
  <si>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</si>
  <si>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</si>
  <si>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</si>
  <si>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</si>
  <si>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</si>
  <si>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</si>
  <si>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</si>
  <si>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</si>
  <si>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</si>
  <si>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</si>
  <si>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</si>
  <si>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</si>
  <si>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</si>
  <si>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</si>
  <si>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</si>
  <si>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</si>
  <si>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</si>
  <si>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</si>
  <si>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</si>
  <si>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</si>
  <si>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</si>
  <si>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</si>
  <si>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</si>
  <si>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</si>
  <si>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</si>
  <si>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</si>
  <si>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</si>
  <si>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</si>
  <si>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</si>
  <si>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</si>
  <si>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</si>
  <si>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</si>
  <si>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</si>
  <si>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</si>
  <si>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</si>
  <si>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</si>
  <si>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</si>
  <si>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</si>
  <si>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</si>
  <si>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</si>
  <si>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</si>
  <si>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</si>
  <si>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</si>
  <si>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</si>
  <si>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</si>
  <si>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</si>
  <si>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</si>
  <si>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</si>
  <si>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</si>
  <si>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</si>
  <si>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</si>
  <si>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</si>
  <si>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</si>
  <si>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</si>
  <si>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</si>
  <si>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</si>
  <si>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</si>
  <si>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</si>
  <si>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</si>
  <si>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</si>
  <si>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</si>
  <si>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</si>
  <si>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</si>
  <si>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</si>
  <si>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</si>
  <si>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</si>
  <si>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</si>
  <si>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</si>
  <si>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</si>
  <si>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</si>
  <si>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</si>
  <si>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</si>
  <si>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</si>
  <si>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</si>
  <si>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</si>
  <si>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</si>
  <si>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</si>
  <si>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</si>
  <si>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</si>
  <si>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</si>
  <si>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</si>
  <si>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</si>
  <si>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</si>
  <si>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</si>
  <si>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</si>
  <si>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</si>
  <si>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</si>
  <si>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</si>
  <si>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</si>
  <si>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</si>
  <si>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</si>
  <si>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</si>
  <si>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</si>
  <si>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</si>
  <si>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</si>
  <si>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</si>
  <si>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</si>
  <si>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</si>
  <si>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</si>
  <si>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</si>
  <si>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</si>
  <si>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</si>
  <si>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</si>
  <si>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</si>
  <si>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</si>
  <si>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</si>
  <si>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</si>
  <si>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</si>
  <si>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</si>
  <si>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</si>
  <si>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</si>
  <si>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</si>
  <si>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</si>
  <si>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</si>
  <si>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</si>
  <si>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</si>
  <si>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</si>
  <si>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</si>
  <si>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</si>
  <si>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</si>
  <si>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</si>
  <si>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</si>
  <si>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</si>
  <si>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</si>
  <si>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</si>
  <si>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</si>
  <si>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</si>
  <si>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</si>
  <si>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</si>
  <si>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</si>
  <si>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</si>
  <si>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</si>
  <si>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</si>
  <si>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</si>
  <si>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</si>
  <si>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</si>
  <si>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</si>
  <si>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</si>
  <si>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</si>
  <si>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</si>
  <si>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</si>
  <si>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</si>
  <si>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</si>
  <si>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</si>
  <si>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</si>
  <si>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</si>
  <si>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</si>
  <si>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</si>
  <si>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</si>
  <si>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</si>
  <si>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</si>
  <si>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</si>
  <si>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</si>
  <si>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</si>
  <si>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</si>
  <si>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</si>
  <si>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</si>
  <si>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</si>
  <si>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</si>
  <si>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</si>
  <si>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</si>
  <si>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</si>
  <si>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</si>
  <si>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</si>
  <si>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</si>
  <si>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</si>
  <si>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</si>
  <si>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</si>
  <si>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</si>
  <si>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</si>
  <si>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</si>
  <si>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</si>
  <si>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</si>
  <si>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</si>
  <si>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</si>
  <si>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</si>
  <si>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</si>
  <si>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</si>
  <si>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</si>
  <si>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</si>
  <si>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</si>
  <si>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</si>
  <si>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</si>
  <si>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</si>
  <si>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</si>
  <si>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</si>
  <si>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</si>
  <si>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</si>
  <si>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</si>
  <si>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</si>
  <si>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</si>
  <si>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</si>
  <si>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</si>
  <si>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</si>
  <si>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</si>
  <si>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</si>
  <si>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</si>
  <si>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</si>
  <si>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</si>
  <si>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</si>
  <si>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</si>
  <si>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</si>
  <si>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</si>
  <si>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</si>
  <si>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</si>
  <si>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</si>
  <si>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</si>
  <si>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</si>
  <si>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</si>
  <si>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</si>
  <si>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</si>
  <si>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</si>
  <si>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</si>
  <si>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</si>
  <si>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</si>
  <si>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</si>
  <si>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</si>
  <si>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</si>
  <si>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</si>
  <si>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</si>
  <si>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</si>
  <si>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</si>
  <si>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</si>
  <si>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</si>
  <si>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</si>
  <si>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</si>
  <si>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</si>
  <si>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</si>
  <si>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</si>
  <si>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</si>
  <si>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</si>
  <si>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</si>
  <si>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</si>
  <si>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</si>
  <si>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</si>
  <si>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</si>
  <si>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</si>
  <si>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</si>
  <si>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</si>
  <si>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</si>
  <si>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</si>
  <si>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</si>
  <si>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</si>
  <si>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</si>
  <si>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</si>
  <si>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</si>
  <si>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</si>
  <si>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</si>
  <si>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</si>
  <si>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</si>
  <si>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</si>
  <si>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</si>
  <si>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</si>
  <si>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</si>
  <si>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</si>
  <si>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</si>
  <si>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</si>
  <si>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</si>
  <si>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</si>
  <si>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</si>
  <si>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</si>
  <si>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</si>
  <si>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</si>
  <si>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</si>
  <si>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</si>
  <si>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</si>
  <si>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</si>
  <si>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</si>
  <si>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</si>
  <si>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</si>
  <si>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</si>
  <si>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</si>
  <si>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</si>
  <si>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</si>
  <si>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</si>
  <si>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</si>
  <si>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</si>
  <si>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</si>
  <si>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</si>
  <si>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</si>
  <si>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</si>
  <si>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</si>
  <si>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</si>
  <si>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</si>
  <si>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</si>
  <si>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</si>
  <si>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</si>
  <si>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</si>
  <si>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</si>
  <si>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</si>
  <si>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</si>
  <si>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</si>
  <si>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</si>
  <si>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</si>
  <si>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</si>
  <si>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</si>
  <si>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</si>
  <si>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</si>
  <si>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</si>
  <si>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</si>
  <si>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</si>
  <si>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</si>
  <si>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</si>
  <si>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</si>
  <si>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</si>
  <si>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</si>
  <si>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</si>
  <si>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</si>
  <si>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</si>
  <si>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</si>
  <si>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</si>
  <si>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</si>
  <si>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</si>
  <si>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</si>
  <si>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</si>
  <si>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</si>
  <si>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</si>
  <si>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</si>
  <si>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</si>
  <si>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</si>
  <si>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</si>
  <si>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</si>
  <si>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</si>
  <si>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</si>
  <si>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</si>
  <si>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</si>
  <si>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</si>
  <si>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</si>
  <si>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</si>
  <si>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</si>
  <si>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</si>
  <si>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</si>
  <si>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</si>
  <si>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</si>
  <si>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</si>
  <si>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</si>
  <si>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</si>
  <si>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</si>
  <si>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</si>
  <si>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</si>
  <si>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</si>
  <si>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</si>
  <si>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</si>
  <si>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</si>
  <si>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</si>
  <si>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</si>
  <si>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</si>
  <si>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</si>
  <si>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</si>
  <si>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</si>
  <si>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</si>
  <si>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</si>
  <si>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</si>
  <si>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</si>
  <si>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</si>
  <si>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</si>
  <si>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</si>
  <si>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</si>
  <si>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</si>
  <si>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</si>
  <si>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</si>
  <si>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</si>
  <si>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</si>
  <si>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</si>
  <si>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</si>
  <si>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</si>
  <si>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</si>
  <si>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</si>
  <si>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</si>
  <si>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</si>
  <si>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</si>
  <si>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</si>
  <si>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</si>
  <si>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</si>
  <si>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</si>
  <si>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</si>
  <si>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</si>
  <si>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</si>
  <si>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</si>
  <si>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</si>
  <si>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</si>
  <si>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</si>
  <si>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</si>
  <si>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</si>
  <si>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</si>
  <si>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</si>
  <si>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</si>
  <si>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</si>
  <si>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</si>
  <si>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</si>
  <si>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</si>
  <si>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</si>
  <si>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</si>
  <si>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</si>
  <si>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</si>
  <si>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</si>
  <si>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</si>
  <si>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</si>
  <si>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</si>
  <si>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</si>
  <si>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</si>
  <si>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</si>
  <si>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</si>
  <si>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</si>
  <si>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</si>
  <si>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</si>
  <si>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</si>
  <si>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</si>
  <si>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</si>
  <si>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</si>
  <si>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</si>
  <si>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</si>
  <si>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</si>
  <si>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</si>
  <si>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</si>
  <si>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</si>
  <si>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</si>
  <si>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</si>
  <si>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</si>
  <si>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</si>
  <si>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</si>
  <si>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</si>
  <si>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</si>
  <si>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</si>
  <si>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</si>
  <si>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</si>
  <si>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</si>
  <si>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</si>
  <si>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</si>
  <si>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</si>
  <si>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</si>
  <si>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</si>
  <si>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</si>
  <si>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</si>
  <si>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</si>
  <si>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</si>
  <si>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</si>
  <si>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</si>
  <si>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</si>
  <si>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</si>
  <si>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</si>
  <si>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</si>
  <si>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</si>
  <si>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</si>
  <si>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</si>
  <si>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</si>
  <si>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</si>
  <si>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</si>
  <si>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</si>
  <si>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</si>
  <si>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</si>
  <si>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</si>
  <si>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</si>
  <si>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</si>
  <si>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</si>
  <si>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</si>
  <si>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</si>
  <si>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</si>
  <si>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</si>
  <si>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</si>
  <si>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</si>
  <si>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</si>
  <si>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</si>
  <si>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</si>
  <si>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</si>
  <si>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</si>
  <si>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</si>
  <si>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</si>
  <si>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</si>
  <si>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</si>
  <si>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</si>
  <si>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</si>
  <si>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</si>
  <si>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</si>
  <si>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</si>
  <si>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</si>
  <si>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</si>
  <si>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</si>
  <si>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</si>
  <si>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</si>
  <si>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</si>
  <si>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</si>
  <si>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</si>
  <si>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</si>
  <si>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</si>
  <si>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</si>
  <si>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</si>
  <si>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</si>
  <si>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</si>
  <si>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</si>
  <si>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</si>
  <si>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</si>
  <si>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</si>
  <si>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</si>
  <si>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</si>
  <si>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</si>
  <si>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</si>
  <si>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</si>
  <si>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</si>
  <si>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</si>
  <si>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</si>
  <si>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</si>
  <si>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</si>
  <si>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</si>
  <si>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</si>
  <si>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</si>
  <si>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</si>
  <si>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</si>
  <si>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</si>
  <si>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</si>
  <si>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</si>
  <si>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</si>
  <si>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</si>
  <si>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</si>
  <si>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</si>
  <si>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</si>
  <si>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</si>
  <si>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</si>
  <si>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</si>
  <si>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</si>
  <si>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</si>
  <si>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</si>
  <si>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</si>
  <si>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</si>
  <si>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</si>
  <si>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</si>
  <si>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</si>
  <si>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</si>
  <si>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</si>
  <si>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</si>
  <si>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</si>
  <si>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</si>
  <si>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</si>
  <si>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</si>
  <si>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</si>
  <si>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</si>
  <si>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</si>
  <si>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</si>
  <si>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</si>
  <si>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</si>
  <si>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</si>
  <si>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</si>
  <si>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</si>
  <si>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</si>
  <si>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</si>
  <si>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</si>
  <si>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</si>
  <si>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</si>
  <si>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</si>
  <si>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</si>
  <si>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</si>
  <si>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</si>
  <si>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</si>
  <si>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</si>
  <si>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</si>
  <si>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</si>
  <si>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</si>
  <si>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</si>
  <si>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</si>
  <si>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</si>
  <si>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</si>
  <si>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</si>
  <si>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</si>
  <si>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</si>
  <si>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</si>
  <si>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</si>
  <si>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</si>
  <si>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</si>
  <si>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</si>
  <si>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</si>
  <si>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</si>
  <si>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</si>
  <si>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</si>
  <si>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</si>
  <si>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</si>
  <si>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</si>
  <si>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</si>
  <si>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</si>
  <si>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</si>
  <si>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</si>
  <si>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</si>
  <si>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</si>
  <si>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</si>
  <si>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</si>
  <si>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</si>
  <si>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</si>
  <si>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</si>
  <si>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</si>
  <si>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</si>
  <si>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</si>
  <si>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</si>
  <si>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</si>
  <si>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</si>
  <si>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</si>
  <si>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</si>
  <si>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</si>
  <si>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</si>
  <si>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</si>
  <si>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</si>
  <si>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</si>
  <si>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</si>
  <si>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</si>
  <si>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</si>
  <si>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</si>
  <si>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</si>
  <si>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</si>
  <si>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</si>
  <si>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</si>
  <si>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</si>
  <si>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</si>
  <si>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</si>
  <si>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</si>
  <si>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</si>
  <si>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</si>
  <si>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</si>
  <si>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</si>
  <si>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</si>
  <si>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</si>
  <si>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</si>
  <si>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</si>
  <si>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</si>
  <si>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</si>
  <si>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</si>
  <si>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</si>
  <si>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</si>
  <si>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</si>
  <si>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</si>
  <si>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</si>
  <si>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</si>
  <si>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</si>
  <si>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</si>
  <si>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</si>
  <si>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</si>
  <si>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</si>
  <si>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</si>
  <si>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</si>
  <si>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</si>
  <si>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</si>
  <si>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</si>
  <si>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</si>
  <si>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</si>
  <si>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</si>
  <si>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</si>
  <si>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</si>
  <si>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</si>
  <si>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</si>
  <si>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</si>
  <si>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</si>
  <si>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</si>
  <si>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</si>
  <si>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</si>
  <si>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</si>
  <si>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</si>
  <si>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</si>
  <si>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</si>
  <si>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</si>
  <si>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</si>
  <si>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</si>
  <si>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</si>
  <si>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</si>
  <si>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</si>
  <si>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</si>
  <si>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</si>
  <si>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</si>
  <si>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</si>
  <si>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</si>
  <si>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</si>
  <si>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</si>
  <si>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</si>
  <si>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</si>
  <si>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</si>
  <si>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</si>
  <si>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</si>
  <si>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</si>
  <si>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</si>
  <si>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</si>
  <si>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</si>
  <si>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</si>
  <si>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</si>
  <si>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</si>
  <si>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</si>
  <si>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</si>
  <si>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</si>
  <si>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</si>
  <si>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</si>
  <si>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</si>
  <si>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</si>
  <si>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</si>
  <si>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</si>
  <si>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</si>
  <si>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</si>
  <si>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</si>
  <si>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</si>
  <si>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</si>
  <si>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</si>
  <si>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</si>
  <si>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</si>
  <si>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</si>
  <si>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</si>
  <si>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</si>
  <si>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</si>
  <si>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</si>
  <si>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</si>
  <si>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</si>
  <si>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</si>
  <si>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</si>
  <si>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</si>
  <si>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</si>
  <si>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</si>
  <si>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</si>
  <si>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</si>
  <si>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</si>
  <si>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</si>
  <si>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</si>
  <si>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</si>
  <si>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</si>
  <si>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</si>
  <si>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</si>
  <si>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</si>
  <si>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</si>
  <si>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</si>
  <si>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</si>
  <si>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</si>
  <si>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</si>
  <si>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</si>
  <si>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</si>
  <si>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</si>
  <si>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</si>
  <si>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</si>
  <si>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</si>
  <si>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</si>
  <si>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</si>
  <si>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</si>
  <si>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</si>
  <si>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</si>
  <si>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</si>
  <si>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</si>
  <si>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</si>
  <si>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</si>
  <si>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</si>
  <si>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</si>
  <si>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</si>
  <si>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</si>
  <si>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</si>
  <si>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</si>
  <si>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</si>
  <si>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</si>
  <si>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</si>
  <si>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</si>
  <si>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</si>
  <si>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</si>
  <si>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</si>
  <si>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</si>
  <si>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</si>
  <si>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</si>
  <si>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</si>
  <si>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</si>
  <si>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</si>
  <si>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</si>
  <si>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</si>
  <si>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</si>
  <si>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</si>
  <si>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</si>
  <si>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</si>
  <si>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</si>
  <si>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</si>
  <si>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</si>
  <si>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</si>
  <si>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</si>
  <si>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</si>
  <si>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</si>
  <si>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</si>
  <si>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</si>
  <si>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</si>
  <si>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</si>
  <si>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</si>
  <si>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</si>
  <si>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</si>
  <si>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</si>
  <si>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</si>
  <si>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</si>
  <si>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</si>
  <si>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</si>
  <si>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</si>
  <si>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</si>
  <si>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</si>
  <si>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</si>
  <si>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</si>
  <si>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</si>
  <si>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</si>
  <si>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</si>
  <si>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</si>
  <si>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</si>
  <si>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</si>
  <si>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</si>
  <si>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</si>
  <si>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</si>
  <si>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</si>
  <si>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</si>
  <si>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</si>
  <si>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</si>
  <si>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</si>
  <si>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</si>
  <si>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</si>
  <si>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</si>
  <si>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</si>
  <si>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</si>
  <si>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</si>
  <si>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</si>
  <si>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</si>
  <si>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</si>
  <si>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</si>
  <si>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</si>
  <si>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</si>
  <si>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</si>
  <si>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</si>
  <si>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</si>
  <si>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</si>
  <si>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</si>
  <si>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</si>
  <si>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</si>
  <si>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</si>
  <si>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</si>
  <si>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</si>
  <si>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</si>
  <si>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</si>
  <si>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</si>
  <si>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</si>
  <si>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</si>
  <si>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</si>
  <si>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</si>
  <si>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</si>
  <si>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</si>
  <si>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</si>
  <si>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</si>
  <si>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</si>
  <si>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</si>
  <si>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</si>
  <si>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</si>
  <si>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</si>
  <si>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</si>
  <si>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</si>
  <si>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</si>
  <si>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</si>
  <si>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</si>
  <si>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</si>
  <si>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</si>
  <si>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</si>
  <si>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</si>
  <si>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</si>
  <si>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</si>
  <si>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</si>
  <si>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</si>
  <si>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</si>
  <si>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</si>
  <si>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</si>
  <si>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</si>
  <si>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</si>
  <si>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</si>
  <si>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</si>
  <si>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</si>
  <si>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</si>
  <si>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</si>
  <si>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</si>
  <si>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</si>
  <si>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</si>
  <si>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</si>
  <si>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</si>
  <si>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</si>
  <si>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</si>
  <si>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</si>
  <si>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</si>
  <si>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</si>
  <si>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</si>
  <si>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</si>
  <si>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</si>
  <si>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</si>
  <si>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</si>
  <si>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</si>
  <si>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</si>
  <si>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</si>
  <si>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</si>
  <si>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</si>
  <si>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</si>
  <si>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</si>
  <si>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</si>
  <si>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</si>
  <si>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</si>
  <si>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</si>
  <si>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</si>
  <si>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</si>
  <si>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</si>
  <si>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</si>
  <si>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</si>
  <si>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</si>
  <si>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</si>
  <si>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</si>
  <si>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</si>
  <si>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</si>
  <si>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</si>
  <si>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</si>
  <si>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</si>
  <si>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</si>
  <si>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</si>
  <si>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</si>
  <si>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</si>
  <si>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</si>
  <si>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</si>
  <si>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</si>
  <si>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</si>
  <si>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</si>
  <si>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</si>
  <si>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</si>
  <si>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</si>
  <si>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</si>
  <si>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</si>
  <si>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</si>
  <si>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</si>
  <si>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</si>
  <si>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</si>
  <si>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</si>
  <si>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</si>
  <si>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</si>
  <si>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</si>
  <si>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</si>
  <si>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</si>
  <si>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</si>
  <si>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</si>
  <si>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</si>
  <si>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</si>
  <si>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</si>
  <si>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</si>
  <si>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</si>
  <si>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</si>
  <si>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</si>
  <si>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</si>
  <si>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</si>
  <si>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</si>
  <si>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</si>
  <si>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</si>
  <si>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</si>
  <si>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</si>
  <si>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</si>
  <si>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</si>
  <si>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</si>
  <si>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</si>
  <si>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</si>
  <si>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</si>
  <si>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</si>
  <si>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</si>
  <si>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</si>
  <si>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</si>
  <si>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</si>
  <si>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</si>
  <si>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</si>
  <si>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</si>
  <si>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</si>
  <si>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</si>
  <si>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</si>
  <si>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</si>
  <si>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</si>
  <si>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</si>
  <si>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</si>
  <si>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</si>
  <si>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</si>
  <si>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</si>
  <si>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</si>
  <si>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</si>
  <si>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</si>
  <si>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</si>
  <si>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</si>
  <si>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</si>
  <si>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</si>
  <si>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</si>
  <si>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</si>
  <si>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</si>
  <si>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</si>
  <si>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</si>
  <si>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</si>
  <si>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</si>
  <si>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</si>
  <si>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</si>
  <si>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</si>
  <si>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</si>
  <si>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</si>
  <si>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</si>
  <si>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</si>
  <si>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</si>
  <si>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</si>
  <si>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</si>
  <si>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</si>
  <si>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</si>
  <si>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</si>
  <si>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</si>
  <si>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</si>
  <si>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</si>
  <si>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</si>
  <si>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</si>
  <si>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</si>
  <si>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</si>
  <si>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</si>
  <si>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</si>
  <si>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</si>
  <si>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</si>
  <si>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</si>
  <si>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</si>
  <si>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</si>
  <si>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</si>
  <si>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</si>
  <si>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</si>
  <si>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</si>
  <si>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</si>
  <si>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</si>
  <si>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</si>
  <si>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</si>
  <si>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</si>
  <si>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</si>
  <si>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</si>
  <si>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</si>
  <si>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</si>
  <si>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</si>
  <si>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</si>
  <si>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</si>
  <si>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</si>
  <si>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</si>
  <si>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</si>
  <si>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</si>
  <si>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</si>
  <si>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</si>
  <si>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</si>
  <si>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</si>
  <si>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</si>
  <si>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</si>
  <si>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</si>
  <si>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</si>
  <si>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</si>
  <si>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</si>
  <si>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</si>
  <si>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</si>
  <si>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</si>
  <si>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</si>
  <si>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</si>
  <si>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</si>
  <si>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</si>
  <si>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</si>
  <si>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</si>
  <si>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</si>
  <si>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</si>
  <si>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</si>
  <si>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</si>
  <si>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</si>
  <si>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</si>
  <si>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</si>
  <si>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</si>
  <si>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</si>
  <si>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</si>
  <si>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</si>
  <si>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</si>
  <si>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</si>
  <si>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</si>
  <si>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</si>
  <si>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</si>
  <si>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</si>
  <si>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</si>
  <si>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</si>
  <si>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</si>
  <si>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</si>
  <si>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</si>
  <si>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</si>
  <si>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</si>
  <si>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</si>
  <si>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</si>
  <si>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</si>
  <si>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</si>
  <si>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</si>
  <si>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</si>
  <si>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</si>
  <si>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</si>
  <si>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</si>
  <si>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</si>
  <si>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</si>
  <si>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</si>
  <si>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</si>
  <si>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</si>
  <si>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</si>
  <si>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</si>
  <si>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</si>
  <si>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</si>
  <si>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</si>
  <si>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</si>
  <si>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</si>
  <si>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</si>
  <si>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</si>
  <si>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</si>
  <si>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</si>
  <si>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</si>
  <si>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</si>
  <si>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</si>
  <si>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</si>
  <si>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</si>
  <si>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</si>
  <si>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</si>
  <si>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</si>
  <si>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</si>
  <si>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</si>
  <si>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</si>
  <si>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</si>
  <si>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</si>
  <si>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</si>
  <si>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</si>
  <si>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</si>
  <si>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</si>
  <si>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</si>
  <si>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</si>
  <si>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</si>
  <si>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</si>
  <si>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</si>
  <si>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</si>
  <si>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</si>
  <si>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</si>
  <si>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</si>
  <si>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</si>
  <si>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</si>
  <si>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</si>
  <si>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</si>
  <si>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</si>
  <si>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</si>
  <si>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</si>
  <si>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</si>
  <si>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</si>
  <si>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</si>
  <si>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</si>
  <si>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</si>
  <si>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</si>
  <si>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</si>
  <si>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</si>
  <si>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</si>
  <si>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</si>
  <si>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</si>
  <si>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</si>
  <si>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</si>
  <si>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</si>
  <si>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</si>
  <si>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</si>
  <si>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</si>
  <si>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</si>
  <si>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</si>
  <si>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</si>
  <si>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</si>
  <si>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</si>
  <si>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</si>
  <si>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</si>
  <si>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</si>
  <si>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</si>
  <si>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</si>
  <si>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</si>
  <si>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</si>
  <si>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</si>
  <si>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</si>
  <si>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</si>
  <si>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</si>
  <si>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</si>
  <si>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</si>
  <si>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</si>
  <si>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</si>
  <si>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</si>
  <si>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</si>
  <si>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</si>
  <si>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</si>
  <si>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</si>
  <si>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</si>
  <si>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</si>
  <si>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</si>
  <si>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</si>
  <si>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</si>
  <si>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</si>
  <si>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</si>
  <si>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</si>
  <si>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</si>
  <si>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</si>
  <si>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</si>
  <si>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</si>
  <si>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</si>
  <si>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</si>
  <si>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</si>
  <si>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</si>
  <si>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</si>
  <si>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</si>
  <si>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</si>
  <si>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</si>
  <si>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</si>
  <si>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</si>
  <si>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</si>
  <si>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</si>
  <si>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</si>
  <si>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</si>
  <si>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</si>
  <si>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</si>
  <si>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</si>
  <si>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</si>
  <si>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</si>
  <si>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</si>
  <si>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</si>
  <si>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</si>
  <si>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</si>
  <si>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</si>
  <si>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</si>
  <si>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</si>
  <si>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</si>
  <si>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</si>
  <si>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</si>
  <si>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</si>
  <si>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</si>
  <si>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</si>
  <si>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</si>
  <si>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</si>
  <si>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</si>
  <si>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</si>
  <si>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</si>
  <si>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</si>
  <si>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</si>
  <si>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</si>
  <si>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</si>
  <si>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</si>
  <si>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</si>
  <si>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</si>
  <si>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</si>
  <si>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</si>
  <si>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</si>
  <si>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</si>
  <si>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</si>
  <si>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</si>
  <si>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</si>
  <si>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</si>
  <si>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</si>
  <si>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</si>
  <si>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</si>
  <si>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</si>
  <si>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</si>
  <si>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</si>
  <si>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</si>
  <si>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</si>
  <si>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</si>
  <si>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</si>
  <si>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</si>
  <si>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</si>
  <si>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</si>
  <si>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</si>
  <si>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</si>
  <si>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</si>
  <si>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</si>
  <si>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</si>
  <si>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</si>
  <si>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</si>
  <si>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</si>
  <si>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</si>
  <si>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</si>
  <si>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</si>
  <si>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</si>
  <si>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</si>
  <si>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</si>
  <si>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</si>
  <si>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</si>
  <si>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</si>
  <si>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</si>
  <si>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</si>
  <si>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</si>
  <si>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</si>
  <si>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</si>
  <si>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</si>
  <si>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</si>
  <si>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</si>
  <si>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</si>
  <si>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</si>
  <si>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</si>
  <si>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</si>
  <si>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</si>
  <si>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</si>
  <si>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</si>
  <si>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</si>
  <si>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</si>
  <si>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</si>
  <si>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</si>
  <si>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</si>
  <si>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</si>
  <si>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</si>
  <si>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</si>
  <si>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</si>
  <si>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</si>
  <si>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</si>
  <si>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</si>
  <si>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</si>
  <si>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</si>
  <si>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</si>
  <si>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</si>
  <si>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</si>
  <si>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</si>
  <si>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</si>
  <si>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</si>
  <si>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</si>
  <si>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</si>
  <si>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</si>
  <si>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</si>
  <si>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</si>
  <si>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</si>
  <si>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</si>
  <si>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</si>
  <si>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</si>
  <si>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</si>
  <si>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</si>
  <si>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</si>
  <si>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</si>
  <si>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</si>
  <si>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</si>
  <si>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</si>
  <si>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</si>
  <si>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</si>
  <si>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</si>
  <si>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</si>
  <si>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</si>
  <si>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</si>
  <si>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</si>
  <si>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</si>
  <si>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</si>
  <si>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</si>
  <si>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</si>
  <si>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</si>
  <si>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</si>
  <si>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</si>
  <si>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</si>
  <si>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</si>
  <si>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</si>
  <si>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</si>
  <si>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</si>
  <si>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</si>
  <si>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</si>
  <si>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</si>
  <si>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</si>
  <si>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</si>
  <si>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</si>
  <si>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</si>
  <si>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</si>
  <si>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</si>
  <si>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</si>
  <si>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</si>
  <si>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</si>
  <si>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</si>
  <si>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</si>
  <si>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</si>
  <si>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</si>
  <si>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</si>
  <si>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</si>
  <si>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</si>
  <si>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</si>
  <si>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</si>
  <si>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</si>
  <si>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</si>
  <si>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</si>
  <si>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</si>
  <si>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</si>
  <si>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</si>
  <si>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</si>
  <si>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</si>
  <si>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</si>
  <si>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</si>
  <si>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</si>
  <si>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</si>
  <si>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</si>
  <si>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</si>
  <si>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</si>
  <si>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</si>
  <si>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</si>
  <si>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</si>
  <si>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</si>
  <si>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</si>
  <si>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</si>
  <si>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</si>
  <si>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</si>
  <si>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</si>
  <si>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</si>
  <si>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</si>
  <si>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</si>
  <si>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</si>
  <si>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</si>
  <si>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</si>
  <si>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</si>
  <si>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</si>
  <si>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</si>
  <si>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</si>
  <si>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</si>
  <si>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</si>
  <si>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</si>
  <si>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</si>
  <si>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</si>
  <si>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</si>
  <si>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</si>
  <si>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</si>
  <si>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</si>
  <si>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</si>
  <si>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</si>
  <si>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</si>
  <si>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</si>
  <si>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</si>
  <si>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</si>
  <si>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</si>
  <si>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</si>
  <si>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</si>
  <si>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</si>
  <si>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</si>
  <si>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</si>
  <si>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</si>
  <si>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</si>
  <si>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</si>
  <si>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</si>
  <si>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</si>
  <si>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</si>
  <si>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</si>
  <si>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</si>
  <si>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</si>
  <si>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</si>
  <si>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</si>
  <si>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</si>
  <si>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</si>
  <si>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</si>
  <si>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</si>
  <si>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</si>
  <si>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</si>
  <si>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</si>
  <si>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</si>
  <si>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</si>
  <si>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</si>
  <si>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</si>
  <si>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</si>
  <si>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</si>
  <si>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</si>
  <si>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</si>
  <si>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</si>
  <si>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</si>
  <si>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</si>
  <si>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</si>
  <si>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</si>
  <si>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</si>
  <si>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</si>
  <si>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</si>
  <si>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</si>
  <si>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</si>
  <si>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</si>
  <si>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</si>
  <si>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</si>
  <si>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</si>
  <si>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</si>
  <si>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</si>
  <si>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</si>
  <si>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</si>
  <si>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</si>
  <si>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</si>
  <si>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</si>
  <si>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</si>
  <si>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</si>
  <si>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</si>
  <si>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</si>
  <si>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</si>
  <si>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</si>
  <si>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</si>
  <si>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</si>
  <si>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</si>
  <si>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</si>
  <si>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</si>
  <si>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</si>
  <si>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</si>
  <si>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</si>
  <si>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</si>
  <si>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</si>
  <si>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</si>
  <si>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</si>
  <si>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</si>
  <si>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</si>
  <si>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</si>
  <si>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</si>
  <si>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</si>
  <si>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</si>
  <si>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</si>
  <si>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</si>
  <si>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</si>
  <si>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</si>
  <si>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</si>
  <si>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</si>
  <si>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</si>
  <si>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</si>
  <si>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</si>
  <si>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</si>
  <si>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</si>
  <si>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</si>
  <si>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</si>
  <si>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</si>
  <si>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</si>
  <si>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</si>
  <si>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</si>
  <si>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</si>
  <si>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</si>
  <si>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</si>
  <si>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</si>
  <si>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</si>
  <si>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</si>
  <si>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</si>
  <si>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</si>
  <si>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</si>
  <si>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</si>
  <si>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</si>
  <si>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</si>
  <si>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</si>
  <si>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</si>
  <si>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</si>
  <si>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</si>
  <si>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</si>
  <si>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</si>
  <si>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</si>
  <si>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</si>
  <si>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</si>
  <si>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</si>
  <si>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</si>
  <si>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</si>
  <si>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</si>
  <si>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</si>
  <si>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</si>
  <si>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</si>
  <si>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</si>
  <si>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</si>
  <si>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</si>
  <si>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</si>
  <si>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</si>
  <si>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</si>
  <si>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</si>
  <si>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</si>
  <si>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</si>
  <si>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</si>
  <si>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</si>
  <si>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</si>
  <si>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</si>
  <si>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</si>
  <si>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</si>
  <si>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</si>
  <si>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</si>
  <si>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</si>
  <si>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</si>
  <si>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</si>
  <si>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</si>
  <si>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</si>
  <si>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</si>
  <si>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</si>
  <si>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</si>
  <si>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</si>
  <si>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</si>
  <si>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</si>
  <si>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</si>
  <si>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</si>
  <si>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</si>
  <si>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</si>
  <si>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</si>
  <si>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</si>
  <si>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</si>
  <si>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</si>
  <si>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</si>
  <si>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</si>
  <si>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</si>
  <si>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</si>
  <si>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</si>
  <si>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</si>
  <si>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</si>
  <si>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</si>
  <si>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</si>
  <si>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</si>
  <si>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</si>
  <si>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</si>
  <si>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</si>
  <si>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</si>
  <si>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</si>
  <si>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</si>
  <si>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</si>
  <si>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</si>
  <si>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</si>
  <si>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</si>
  <si>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</si>
  <si>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</si>
  <si>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</si>
  <si>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</si>
  <si>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</si>
  <si>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</si>
  <si>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</si>
  <si>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</si>
  <si>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</si>
  <si>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</si>
  <si>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</si>
  <si>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</si>
  <si>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</si>
  <si>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</si>
  <si>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</si>
  <si>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</si>
  <si>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</si>
  <si>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</si>
  <si>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</si>
  <si>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</si>
  <si>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</si>
  <si>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</si>
  <si>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</si>
  <si>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</si>
  <si>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</si>
  <si>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</si>
  <si>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</si>
  <si>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</si>
  <si>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</si>
  <si>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</si>
  <si>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</si>
  <si>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</si>
  <si>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</si>
  <si>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</si>
  <si>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</si>
  <si>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</si>
  <si>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</si>
  <si>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</si>
  <si>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</si>
  <si>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</si>
  <si>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</si>
  <si>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</si>
  <si>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</si>
  <si>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</si>
  <si>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</si>
  <si>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</si>
  <si>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</si>
  <si>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</si>
  <si>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</si>
  <si>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</si>
  <si>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</si>
  <si>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</si>
  <si>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</si>
  <si>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</si>
  <si>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</si>
  <si>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</si>
  <si>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</si>
  <si>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</si>
  <si>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</si>
  <si>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</si>
  <si>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</si>
  <si>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</si>
  <si>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</si>
  <si>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</si>
  <si>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</si>
  <si>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</si>
  <si>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</si>
  <si>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</si>
  <si>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</si>
  <si>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</si>
  <si>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</si>
  <si>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</si>
  <si>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</si>
  <si>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</si>
  <si>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</si>
  <si>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</si>
  <si>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</si>
  <si>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</si>
  <si>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</si>
  <si>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</si>
  <si>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</si>
  <si>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</si>
  <si>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</si>
  <si>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</si>
  <si>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</si>
  <si>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</si>
  <si>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</si>
  <si>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</si>
  <si>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</si>
  <si>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</si>
  <si>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</si>
  <si>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</si>
  <si>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</si>
  <si>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</si>
  <si>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</si>
  <si>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</si>
  <si>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</si>
  <si>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</si>
  <si>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</si>
  <si>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</si>
  <si>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</si>
  <si>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</si>
  <si>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</si>
  <si>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</si>
  <si>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</si>
  <si>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</si>
  <si>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</si>
  <si>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</si>
  <si>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</si>
  <si>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</si>
  <si>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</si>
  <si>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</si>
  <si>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</si>
  <si>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</si>
  <si>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</si>
  <si>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</si>
  <si>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</si>
  <si>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</si>
  <si>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</si>
  <si>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</si>
  <si>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</si>
  <si>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</si>
  <si>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</si>
  <si>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</si>
  <si>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</si>
  <si>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</si>
  <si>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</si>
  <si>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</si>
  <si>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</si>
  <si>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</si>
  <si>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</si>
  <si>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</si>
  <si>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</si>
  <si>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</si>
  <si>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</si>
  <si>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</si>
  <si>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</si>
  <si>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</si>
  <si>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</si>
  <si>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</si>
  <si>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</si>
  <si>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</si>
  <si>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</si>
  <si>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</si>
  <si>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</si>
  <si>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</si>
  <si>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</si>
  <si>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</si>
  <si>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</si>
  <si>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</si>
  <si>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</si>
  <si>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</si>
  <si>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</si>
  <si>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</si>
  <si>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</si>
  <si>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</si>
  <si>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</si>
  <si>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</si>
  <si>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</si>
  <si>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</si>
  <si>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</si>
  <si>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</si>
  <si>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</si>
  <si>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</si>
  <si>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</si>
  <si>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</si>
  <si>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</si>
  <si>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</si>
  <si>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</si>
  <si>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</si>
  <si>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</si>
  <si>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</si>
  <si>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</si>
  <si>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</si>
  <si>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</si>
  <si>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</si>
  <si>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</si>
  <si>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</si>
  <si>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</si>
  <si>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</si>
  <si>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</si>
  <si>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</si>
  <si>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</si>
  <si>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</si>
  <si>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</si>
  <si>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</si>
  <si>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</si>
  <si>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</si>
  <si>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</si>
  <si>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</si>
  <si>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</si>
  <si>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</si>
  <si>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</si>
  <si>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</si>
  <si>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</si>
  <si>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</si>
  <si>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</si>
  <si>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</si>
  <si>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</si>
  <si>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</si>
  <si>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</si>
  <si>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</si>
  <si>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</si>
  <si>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</si>
  <si>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</si>
  <si>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</si>
  <si>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</si>
  <si>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</si>
  <si>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</si>
  <si>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</si>
  <si>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</si>
  <si>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</si>
  <si>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</si>
  <si>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</si>
  <si>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</si>
  <si>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</si>
  <si>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</si>
  <si>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</si>
  <si>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</si>
  <si>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</si>
  <si>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</si>
  <si>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</si>
  <si>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</si>
  <si>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</si>
  <si>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</si>
  <si>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</si>
  <si>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</si>
  <si>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</si>
  <si>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</si>
  <si>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</si>
  <si>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</si>
  <si>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</si>
  <si>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</si>
  <si>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</si>
  <si>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</si>
  <si>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</si>
  <si>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</si>
  <si>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</si>
  <si>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</si>
  <si>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</si>
  <si>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</si>
  <si>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</si>
  <si>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</si>
  <si>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</si>
  <si>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</si>
  <si>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</si>
  <si>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</si>
  <si>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</si>
  <si>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</si>
  <si>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</si>
  <si>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</si>
  <si>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</si>
  <si>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</si>
  <si>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</si>
  <si>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</si>
  <si>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</si>
  <si>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</si>
  <si>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</si>
  <si>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</si>
  <si>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</si>
  <si>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</si>
  <si>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</si>
  <si>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</si>
  <si>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</si>
  <si>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</si>
  <si>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</si>
  <si>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</si>
  <si>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</si>
  <si>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</si>
  <si>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</si>
  <si>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</si>
  <si>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</si>
  <si>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</si>
  <si>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</si>
  <si>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</si>
  <si>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</si>
  <si>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</si>
  <si>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</si>
  <si>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</si>
  <si>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</si>
  <si>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</si>
  <si>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</si>
  <si>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</si>
  <si>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</si>
  <si>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</si>
  <si>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</si>
  <si>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</si>
  <si>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</si>
  <si>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</si>
  <si>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</si>
  <si>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</si>
  <si>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</si>
  <si>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</si>
  <si>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</si>
  <si>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</si>
  <si>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</si>
  <si>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</si>
  <si>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</si>
  <si>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</si>
  <si>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</si>
  <si>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</si>
  <si>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</si>
  <si>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</si>
  <si>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</si>
  <si>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</si>
  <si>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</si>
  <si>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</si>
  <si>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</si>
  <si>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</si>
  <si>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</si>
  <si>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</si>
  <si>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</si>
  <si>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</si>
  <si>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</si>
  <si>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</si>
  <si>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</si>
  <si>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</si>
  <si>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</si>
  <si>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</si>
  <si>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</si>
  <si>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</si>
  <si>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</si>
  <si>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</si>
  <si>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</si>
  <si>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</si>
  <si>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</si>
  <si>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</si>
  <si>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</si>
  <si>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</si>
  <si>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</si>
  <si>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</si>
  <si>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</si>
  <si>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</si>
  <si>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</si>
  <si>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</si>
  <si>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</si>
  <si>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</si>
  <si>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</si>
  <si>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</si>
  <si>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</si>
  <si>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</si>
  <si>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</si>
  <si>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</si>
  <si>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</si>
  <si>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</si>
  <si>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</si>
  <si>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</si>
  <si>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</si>
  <si>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</si>
  <si>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</si>
  <si>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</si>
  <si>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</si>
  <si>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</si>
  <si>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</si>
  <si>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</si>
  <si>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</si>
  <si>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</si>
  <si>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</si>
  <si>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</si>
  <si>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</si>
  <si>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</si>
  <si>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</si>
  <si>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</si>
  <si>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</si>
  <si>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</si>
  <si>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</si>
  <si>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</si>
  <si>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</si>
  <si>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</si>
  <si>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</si>
  <si>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</si>
  <si>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</si>
  <si>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</si>
  <si>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</si>
  <si>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</si>
  <si>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</si>
  <si>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</si>
  <si>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</si>
  <si>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</si>
  <si>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</si>
  <si>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</si>
  <si>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</si>
  <si>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</si>
  <si>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</si>
  <si>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</si>
  <si>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</si>
  <si>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</si>
  <si>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</si>
  <si>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</si>
  <si>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</si>
  <si>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</si>
  <si>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</si>
  <si>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</si>
  <si>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</si>
  <si>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</si>
  <si>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</si>
  <si>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</si>
  <si>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</si>
  <si>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</si>
  <si>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</si>
  <si>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</si>
  <si>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</si>
  <si>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</si>
  <si>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</si>
  <si>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</si>
  <si>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</si>
  <si>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</si>
  <si>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</si>
  <si>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</si>
  <si>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</si>
  <si>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</si>
  <si>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</si>
  <si>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</si>
  <si>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</si>
  <si>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</si>
  <si>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</si>
  <si>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</si>
  <si>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</si>
  <si>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</si>
  <si>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</si>
  <si>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</si>
  <si>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</si>
  <si>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</si>
  <si>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</si>
  <si>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</si>
  <si>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</si>
  <si>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</si>
  <si>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</si>
  <si>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</si>
  <si>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</si>
  <si>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</si>
  <si>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</si>
  <si>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</si>
  <si>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</si>
  <si>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</si>
  <si>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</si>
  <si>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</si>
  <si>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</si>
  <si>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</si>
  <si>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</si>
  <si>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</si>
  <si>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</si>
  <si>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</si>
  <si>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</si>
  <si>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</si>
  <si>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</si>
  <si>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</si>
  <si>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</si>
  <si>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</si>
  <si>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</si>
  <si>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</si>
  <si>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</si>
  <si>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</si>
  <si>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</si>
  <si>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</si>
  <si>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</si>
  <si>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</si>
  <si>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</si>
  <si>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</si>
  <si>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</si>
  <si>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</si>
  <si>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</si>
  <si>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</si>
  <si>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</si>
  <si>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</si>
  <si>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</si>
  <si>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</si>
  <si>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</si>
  <si>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</si>
  <si>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</si>
  <si>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</si>
  <si>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</si>
  <si>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</si>
  <si>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</si>
  <si>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</si>
  <si>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</si>
  <si>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</si>
  <si>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</si>
  <si>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</si>
  <si>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</si>
  <si>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</si>
  <si>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</si>
  <si>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</si>
  <si>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</si>
  <si>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</si>
  <si>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</si>
  <si>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</si>
  <si>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</si>
  <si>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</si>
  <si>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</si>
  <si>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</si>
  <si>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</si>
  <si>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</si>
  <si>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</si>
  <si>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</si>
  <si>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</si>
  <si>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</si>
  <si>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</si>
  <si>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</si>
  <si>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</si>
  <si>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</si>
  <si>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</si>
  <si>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</si>
  <si>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</si>
  <si>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</si>
  <si>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</si>
  <si>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</si>
  <si>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</si>
  <si>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</si>
  <si>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</si>
  <si>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</si>
  <si>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</si>
  <si>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</si>
  <si>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</si>
  <si>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</si>
  <si>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</si>
  <si>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</si>
  <si>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</si>
  <si>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</si>
  <si>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</si>
  <si>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</si>
  <si>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</si>
  <si>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</si>
  <si>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</si>
  <si>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</si>
  <si>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</si>
  <si>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</si>
  <si>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</si>
  <si>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</si>
  <si>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</si>
  <si>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</si>
  <si>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</si>
  <si>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</si>
  <si>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</si>
  <si>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</si>
  <si>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</si>
  <si>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</si>
  <si>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</si>
  <si>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</si>
  <si>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</si>
  <si>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</si>
  <si>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</si>
  <si>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</si>
  <si>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</si>
  <si>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</si>
  <si>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</si>
  <si>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</si>
  <si>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</si>
  <si>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</si>
  <si>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</si>
  <si>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</si>
  <si>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</si>
  <si>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</si>
  <si>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</si>
  <si>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</si>
  <si>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</si>
  <si>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</si>
  <si>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</si>
  <si>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</si>
  <si>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</si>
  <si>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</si>
  <si>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</si>
  <si>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</si>
  <si>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</si>
  <si>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</si>
  <si>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</si>
  <si>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</si>
  <si>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</si>
  <si>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</si>
  <si>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</si>
  <si>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</si>
  <si>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</si>
  <si>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</si>
  <si>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</si>
  <si>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</si>
  <si>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</si>
  <si>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</si>
  <si>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</si>
  <si>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</si>
  <si>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</si>
  <si>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</si>
  <si>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</si>
  <si>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</si>
  <si>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</si>
  <si>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</si>
  <si>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</si>
  <si>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</si>
  <si>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</si>
  <si>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</si>
  <si>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</si>
  <si>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</si>
  <si>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</si>
  <si>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</si>
  <si>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</si>
  <si>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</si>
  <si>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</si>
  <si>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</si>
  <si>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</si>
  <si>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</si>
  <si>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</si>
  <si>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</si>
  <si>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</si>
  <si>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</si>
  <si>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</si>
  <si>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</si>
  <si>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</si>
  <si>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</si>
  <si>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</si>
  <si>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</si>
  <si>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</si>
  <si>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</si>
  <si>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</si>
  <si>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</si>
  <si>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</si>
  <si>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</si>
  <si>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</si>
  <si>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</si>
  <si>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</si>
  <si>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</si>
  <si>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</si>
  <si>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</si>
  <si>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</si>
  <si>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</si>
  <si>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</si>
  <si>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</si>
  <si>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</si>
  <si>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</si>
  <si>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</si>
  <si>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</si>
  <si>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</si>
  <si>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</si>
  <si>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</si>
  <si>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</si>
  <si>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</si>
  <si>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</si>
  <si>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</si>
  <si>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</si>
  <si>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</si>
  <si>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</si>
  <si>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</si>
  <si>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</si>
  <si>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</si>
  <si>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</si>
  <si>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</si>
  <si>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</si>
  <si>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</si>
  <si>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</si>
  <si>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</si>
  <si>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</si>
  <si>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</si>
  <si>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</si>
  <si>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</si>
  <si>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</si>
  <si>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</si>
  <si>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</si>
  <si>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</si>
  <si>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</si>
  <si>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</si>
  <si>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</si>
  <si>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</si>
  <si>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</si>
  <si>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</si>
  <si>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</si>
  <si>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</si>
  <si>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</si>
  <si>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</si>
  <si>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</si>
  <si>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</si>
  <si>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</si>
  <si>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</si>
  <si>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</si>
  <si>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</si>
  <si>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</si>
  <si>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</si>
  <si>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</si>
  <si>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</si>
  <si>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</si>
  <si>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</si>
  <si>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</si>
  <si>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</si>
  <si>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</si>
  <si>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</si>
  <si>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</si>
  <si>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</si>
  <si>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</si>
  <si>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</si>
  <si>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</si>
  <si>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</si>
  <si>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</si>
  <si>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</si>
  <si>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</si>
  <si>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</si>
  <si>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</si>
  <si>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</si>
  <si>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</si>
  <si>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</si>
  <si>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</si>
  <si>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</si>
  <si>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</si>
  <si>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</si>
  <si>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</si>
  <si>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</si>
  <si>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</si>
  <si>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</si>
  <si>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</si>
  <si>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</si>
  <si>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</si>
  <si>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</si>
  <si>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</si>
  <si>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</si>
  <si>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</si>
  <si>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</si>
  <si>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</si>
  <si>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</si>
  <si>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</si>
  <si>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</si>
  <si>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</si>
  <si>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</si>
  <si>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</si>
  <si>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</si>
  <si>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</si>
  <si>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</si>
  <si>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</si>
  <si>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</si>
  <si>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</si>
  <si>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</si>
  <si>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</si>
  <si>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</si>
  <si>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</si>
  <si>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</si>
  <si>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</si>
  <si>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</si>
  <si>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</si>
  <si>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</si>
  <si>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</si>
  <si>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</si>
  <si>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</si>
  <si>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</si>
  <si>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</si>
  <si>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</si>
  <si>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</si>
  <si>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</si>
  <si>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</si>
  <si>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</si>
  <si>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</si>
  <si>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</si>
  <si>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</si>
  <si>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</si>
  <si>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</si>
  <si>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</si>
  <si>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</si>
  <si>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</si>
  <si>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</si>
  <si>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</si>
  <si>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</si>
  <si>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</si>
  <si>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</si>
  <si>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</si>
  <si>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</si>
  <si>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</si>
  <si>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</si>
  <si>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</si>
  <si>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</si>
  <si>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</si>
  <si>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</si>
  <si>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</si>
  <si>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</si>
  <si>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</si>
  <si>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</si>
  <si>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</si>
  <si>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</si>
  <si>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</si>
  <si>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</si>
  <si>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</si>
  <si>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</si>
  <si>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</si>
  <si>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</si>
  <si>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</si>
  <si>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</si>
  <si>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</si>
  <si>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</si>
  <si>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</si>
  <si>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</si>
  <si>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</si>
  <si>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</si>
  <si>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</si>
  <si>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</si>
  <si>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</si>
  <si>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</si>
  <si>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</si>
  <si>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</si>
  <si>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</si>
  <si>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</si>
  <si>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</si>
  <si>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</si>
  <si>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</si>
  <si>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</si>
  <si>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</si>
  <si>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</si>
  <si>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</si>
  <si>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</si>
  <si>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</si>
  <si>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</si>
  <si>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</si>
  <si>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</si>
  <si>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</si>
  <si>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</si>
  <si>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</si>
  <si>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</si>
  <si>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</si>
  <si>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</si>
  <si>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</si>
  <si>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</si>
  <si>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</si>
  <si>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</si>
  <si>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</si>
  <si>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</si>
  <si>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</si>
  <si>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</si>
  <si>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</si>
  <si>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</si>
  <si>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</si>
  <si>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</si>
  <si>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</si>
  <si>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</si>
  <si>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</si>
  <si>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</si>
  <si>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</si>
  <si>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</si>
  <si>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</si>
  <si>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</si>
  <si>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</si>
  <si>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</si>
  <si>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</si>
  <si>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</si>
  <si>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</si>
  <si>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</si>
  <si>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</si>
  <si>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</si>
  <si>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</si>
  <si>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</si>
  <si>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</si>
  <si>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</si>
  <si>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</si>
  <si>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</si>
  <si>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</si>
  <si>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</si>
  <si>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</si>
  <si>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</si>
  <si>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</si>
  <si>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</si>
  <si>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</si>
  <si>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</si>
  <si>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</si>
  <si>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</si>
  <si>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</si>
  <si>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</si>
  <si>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</si>
  <si>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</si>
  <si>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</si>
  <si>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</si>
  <si>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</si>
  <si>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</si>
  <si>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</si>
  <si>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</si>
  <si>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</si>
  <si>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</si>
  <si>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</si>
  <si>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</si>
  <si>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</si>
  <si>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</si>
  <si>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</si>
  <si>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</si>
  <si>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</si>
  <si>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</si>
  <si>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</si>
  <si>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</si>
  <si>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</si>
  <si>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</si>
  <si>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</si>
  <si>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</si>
  <si>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</si>
  <si>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</si>
  <si>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</si>
  <si>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</si>
  <si>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</si>
  <si>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</si>
  <si>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</si>
  <si>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</si>
  <si>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</si>
  <si>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</si>
  <si>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</si>
  <si>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</si>
  <si>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</si>
  <si>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</si>
  <si>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</si>
  <si>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</si>
  <si>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</si>
  <si>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</si>
  <si>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</si>
  <si>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</si>
  <si>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</si>
  <si>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</si>
  <si>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</si>
  <si>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</si>
  <si>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</si>
  <si>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</si>
  <si>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</si>
  <si>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</si>
  <si>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</si>
  <si>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</si>
  <si>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</si>
  <si>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</si>
  <si>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</si>
  <si>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</si>
  <si>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</si>
  <si>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</si>
  <si>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</si>
  <si>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</si>
  <si>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</si>
  <si>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</si>
  <si>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</si>
  <si>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</si>
  <si>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</si>
  <si>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</si>
  <si>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</si>
  <si>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</si>
  <si>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</si>
  <si>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</si>
  <si>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</si>
  <si>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</si>
  <si>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</si>
  <si>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</si>
  <si>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</si>
  <si>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</si>
  <si>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</si>
  <si>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</si>
  <si>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</si>
  <si>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</si>
  <si>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</si>
  <si>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</si>
  <si>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</si>
  <si>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</si>
  <si>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</si>
  <si>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</si>
  <si>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</si>
  <si>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</si>
  <si>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</si>
  <si>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</si>
  <si>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</si>
  <si>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</si>
  <si>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</si>
  <si>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</si>
  <si>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</si>
  <si>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</si>
  <si>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</si>
  <si>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</si>
  <si>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</si>
  <si>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</si>
  <si>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</si>
  <si>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</si>
  <si>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</si>
  <si>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</si>
  <si>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</si>
  <si>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</si>
  <si>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</si>
  <si>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</si>
  <si>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</si>
  <si>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</si>
  <si>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</si>
  <si>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</si>
  <si>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</si>
  <si>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</si>
  <si>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</si>
  <si>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</si>
  <si>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</si>
  <si>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</si>
  <si>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</si>
  <si>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</si>
  <si>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</si>
  <si>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</si>
  <si>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</si>
  <si>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</si>
  <si>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</si>
  <si>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</si>
  <si>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</si>
  <si>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</si>
  <si>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</si>
  <si>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</si>
  <si>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</si>
  <si>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</si>
  <si>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</si>
  <si>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</si>
  <si>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</si>
  <si>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</si>
  <si>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</si>
  <si>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</si>
  <si>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</si>
  <si>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</si>
  <si>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</si>
  <si>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</si>
  <si>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</si>
  <si>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</si>
  <si>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</si>
  <si>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</si>
  <si>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</si>
  <si>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</si>
  <si>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</si>
  <si>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</si>
  <si>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</si>
  <si>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</si>
  <si>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</si>
  <si>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</si>
  <si>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</si>
  <si>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</si>
  <si>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</si>
  <si>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</si>
  <si>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</si>
  <si>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</si>
  <si>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</si>
  <si>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</si>
  <si>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</si>
  <si>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</si>
  <si>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</si>
  <si>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</si>
  <si>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</si>
  <si>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</si>
  <si>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</si>
  <si>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</si>
  <si>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</si>
  <si>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</si>
  <si>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</si>
  <si>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</si>
  <si>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</si>
  <si>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</si>
  <si>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</si>
  <si>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</si>
  <si>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</si>
  <si>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</si>
  <si>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</si>
  <si>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</si>
  <si>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</si>
  <si>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</si>
  <si>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</si>
  <si>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</si>
  <si>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</si>
  <si>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</si>
  <si>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</si>
  <si>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</si>
  <si>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</si>
  <si>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</si>
  <si>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</si>
  <si>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</si>
  <si>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</si>
  <si>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</si>
  <si>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</si>
  <si>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</si>
  <si>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</si>
  <si>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</si>
  <si>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</si>
  <si>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</si>
  <si>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</si>
  <si>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</si>
  <si>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</si>
  <si>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</si>
  <si>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</si>
  <si>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</si>
  <si>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</si>
  <si>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</si>
  <si>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</si>
  <si>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</si>
  <si>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</si>
  <si>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</si>
  <si>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</si>
  <si>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</si>
  <si>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</si>
  <si>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</si>
  <si>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</si>
  <si>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</si>
  <si>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</si>
  <si>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</si>
  <si>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</si>
  <si>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</si>
  <si>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</si>
  <si>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</si>
  <si>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</si>
  <si>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</si>
  <si>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</si>
  <si>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</si>
  <si>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</si>
  <si>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</si>
  <si>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</si>
  <si>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</si>
  <si>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</si>
  <si>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</si>
  <si>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</si>
  <si>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</si>
  <si>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</si>
  <si>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</si>
  <si>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</si>
  <si>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</si>
  <si>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</si>
  <si>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</si>
  <si>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</si>
  <si>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</si>
  <si>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</si>
  <si>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</si>
  <si>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</si>
  <si>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</si>
  <si>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</si>
  <si>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</si>
  <si>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</si>
  <si>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</si>
  <si>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</si>
  <si>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</si>
  <si>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</si>
  <si>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</si>
  <si>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</si>
  <si>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</si>
  <si>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</si>
  <si>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</si>
  <si>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</si>
  <si>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</si>
  <si>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</si>
  <si>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</si>
  <si>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</si>
  <si>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</si>
  <si>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</si>
  <si>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</si>
  <si>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</si>
  <si>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</si>
  <si>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</si>
  <si>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</si>
  <si>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</si>
  <si>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</si>
  <si>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</si>
  <si>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</si>
  <si>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</si>
  <si>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</si>
  <si>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</si>
  <si>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</si>
  <si>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</si>
  <si>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</si>
  <si>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</si>
  <si>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</si>
  <si>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</si>
  <si>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</si>
  <si>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</si>
  <si>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</si>
  <si>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</si>
  <si>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</si>
  <si>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</si>
  <si>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</si>
  <si>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</si>
  <si>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</si>
  <si>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</si>
  <si>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</si>
  <si>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</si>
  <si>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</si>
  <si>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</si>
  <si>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</si>
  <si>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</si>
  <si>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</si>
  <si>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</si>
  <si>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</si>
  <si>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</si>
  <si>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</si>
  <si>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</si>
  <si>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</si>
  <si>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</si>
  <si>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</si>
  <si>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</si>
  <si>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</si>
  <si>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</si>
  <si>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</si>
  <si>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</si>
  <si>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</si>
  <si>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</si>
  <si>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</si>
  <si>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</si>
  <si>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</si>
  <si>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</si>
  <si>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</si>
  <si>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</si>
  <si>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</si>
  <si>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</si>
  <si>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</si>
  <si>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</si>
  <si>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</si>
  <si>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</si>
  <si>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</si>
  <si>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</si>
  <si>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</si>
  <si>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</si>
  <si>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</si>
  <si>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</si>
  <si>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</si>
  <si>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</si>
  <si>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</si>
  <si>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</si>
  <si>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</si>
  <si>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</si>
  <si>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</si>
  <si>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</si>
  <si>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</si>
  <si>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</si>
  <si>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</si>
  <si>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</si>
  <si>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</si>
  <si>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</si>
  <si>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</si>
  <si>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</si>
  <si>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</si>
  <si>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</si>
  <si>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</si>
  <si>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</si>
  <si>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</si>
  <si>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</si>
  <si>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</si>
  <si>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</si>
  <si>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</si>
  <si>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</si>
  <si>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</si>
  <si>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</si>
  <si>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</si>
  <si>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</si>
  <si>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</si>
  <si>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</si>
  <si>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</si>
  <si>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</si>
  <si>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</si>
  <si>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</si>
  <si>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</si>
  <si>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</si>
  <si>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</si>
  <si>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</si>
  <si>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</si>
  <si>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</si>
  <si>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</si>
  <si>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</si>
  <si>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</si>
  <si>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</si>
  <si>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</si>
  <si>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</si>
  <si>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</si>
  <si>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</si>
  <si>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</si>
  <si>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</si>
  <si>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</si>
  <si>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</si>
  <si>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</si>
  <si>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</si>
  <si>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</si>
  <si>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</si>
  <si>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</si>
  <si>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</si>
  <si>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</si>
  <si>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</si>
  <si>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</si>
  <si>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</si>
  <si>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</si>
  <si>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</si>
  <si>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</si>
  <si>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</si>
  <si>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</si>
  <si>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</si>
  <si>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</si>
  <si>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</si>
  <si>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</si>
  <si>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</si>
  <si>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</si>
  <si>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</si>
  <si>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</si>
  <si>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</si>
  <si>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</si>
  <si>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</si>
  <si>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</si>
  <si>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</si>
  <si>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</si>
  <si>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</si>
  <si>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</si>
  <si>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</si>
  <si>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</si>
  <si>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</si>
  <si>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</si>
  <si>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</si>
  <si>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</si>
  <si>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</si>
  <si>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</si>
  <si>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</si>
  <si>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</si>
  <si>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</si>
  <si>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</si>
  <si>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</si>
  <si>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</si>
  <si>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</si>
  <si>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</si>
  <si>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</si>
  <si>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</si>
  <si>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</si>
  <si>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</si>
  <si>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</si>
  <si>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</si>
  <si>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</si>
  <si>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</si>
  <si>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</si>
  <si>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</si>
  <si>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</si>
  <si>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</si>
  <si>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</si>
  <si>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</si>
  <si>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</si>
  <si>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</si>
  <si>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</si>
  <si>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</si>
  <si>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</si>
  <si>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</si>
  <si>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</si>
  <si>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</si>
  <si>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</si>
  <si>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</si>
  <si>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</si>
  <si>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</si>
  <si>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</si>
  <si>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</si>
  <si>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</si>
  <si>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</si>
  <si>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</si>
  <si>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</si>
  <si>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</si>
  <si>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</si>
  <si>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</si>
  <si>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</si>
  <si>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</si>
  <si>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</si>
  <si>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</si>
  <si>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</si>
  <si>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</si>
  <si>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</si>
  <si>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</si>
  <si>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</si>
  <si>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</si>
  <si>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</si>
  <si>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</si>
  <si>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</si>
  <si>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</si>
  <si>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</si>
  <si>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</si>
  <si>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</si>
  <si>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</si>
  <si>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</si>
  <si>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</si>
  <si>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</si>
  <si>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</si>
  <si>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</si>
  <si>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</si>
  <si>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</si>
  <si>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</si>
  <si>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</si>
  <si>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</si>
  <si>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</si>
  <si>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</si>
  <si>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</si>
  <si>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</si>
  <si>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</si>
  <si>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</si>
  <si>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</si>
  <si>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</si>
  <si>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</si>
  <si>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</si>
  <si>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</si>
  <si>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</si>
  <si>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</si>
  <si>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</si>
  <si>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</si>
  <si>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</si>
  <si>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</si>
  <si>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</si>
  <si>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</si>
  <si>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</si>
  <si>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</si>
  <si>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</si>
  <si>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</si>
  <si>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</si>
  <si>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</si>
  <si>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</si>
  <si>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</si>
  <si>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</si>
  <si>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</si>
  <si>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</si>
  <si>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</si>
  <si>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</si>
  <si>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</si>
  <si>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</si>
  <si>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</si>
  <si>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</si>
  <si>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</si>
  <si>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</si>
  <si>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</si>
  <si>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</si>
  <si>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</si>
  <si>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</si>
  <si>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</si>
  <si>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</si>
  <si>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</si>
  <si>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</si>
  <si>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</si>
  <si>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</si>
  <si>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</si>
  <si>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</si>
  <si>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</si>
  <si>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</si>
  <si>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</si>
  <si>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</si>
  <si>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</si>
  <si>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</si>
  <si>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</si>
  <si>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</si>
  <si>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</si>
  <si>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</si>
  <si>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</si>
  <si>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</si>
  <si>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</si>
  <si>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</si>
  <si>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</si>
  <si>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</si>
  <si>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</si>
  <si>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</si>
  <si>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</si>
  <si>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</si>
  <si>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</si>
  <si>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</si>
  <si>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</si>
  <si>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</si>
  <si>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</si>
  <si>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</si>
  <si>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</si>
  <si>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</si>
  <si>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</si>
  <si>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</si>
  <si>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</si>
  <si>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</si>
  <si>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</si>
  <si>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</si>
  <si>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</si>
  <si>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</si>
  <si>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</si>
  <si>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</si>
  <si>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</si>
  <si>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</si>
  <si>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</si>
  <si>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</si>
  <si>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</si>
  <si>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</si>
  <si>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</si>
  <si>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</si>
  <si>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</si>
  <si>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</si>
  <si>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</si>
  <si>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</si>
  <si>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</si>
  <si>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</si>
  <si>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</si>
  <si>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</si>
  <si>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</si>
  <si>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</si>
  <si>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</si>
  <si>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</si>
  <si>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</si>
  <si>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</si>
  <si>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</si>
  <si>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</si>
  <si>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</si>
  <si>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</si>
  <si>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</si>
  <si>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</si>
  <si>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</si>
  <si>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</si>
  <si>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</si>
  <si>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</si>
  <si>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</si>
  <si>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</si>
  <si>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</si>
  <si>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</si>
  <si>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</si>
  <si>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</si>
  <si>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</si>
  <si>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</si>
  <si>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</si>
  <si>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</si>
  <si>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</si>
  <si>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</si>
  <si>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</si>
  <si>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</si>
  <si>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</si>
  <si>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</si>
  <si>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</si>
  <si>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</si>
  <si>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</si>
  <si>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</si>
  <si>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</si>
  <si>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</si>
  <si>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</si>
  <si>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</si>
  <si>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</si>
  <si>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</si>
  <si>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</si>
  <si>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</si>
  <si>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</si>
  <si>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</si>
  <si>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</si>
  <si>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</si>
  <si>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</si>
  <si>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</si>
  <si>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</si>
  <si>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</si>
  <si>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</si>
  <si>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</si>
  <si>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</si>
  <si>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</si>
  <si>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</si>
  <si>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</si>
  <si>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</si>
  <si>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</si>
  <si>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</si>
  <si>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</si>
  <si>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</si>
  <si>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</si>
  <si>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</si>
  <si>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</si>
  <si>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</si>
  <si>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</si>
  <si>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</si>
  <si>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</si>
  <si>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</si>
  <si>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</si>
  <si>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</si>
  <si>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</si>
  <si>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</si>
  <si>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</si>
  <si>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</si>
  <si>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</si>
  <si>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</si>
  <si>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</si>
  <si>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</si>
  <si>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</si>
  <si>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</si>
  <si>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</si>
  <si>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</si>
  <si>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</si>
  <si>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</si>
  <si>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</si>
  <si>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</si>
  <si>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</si>
  <si>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</si>
  <si>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</si>
  <si>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</si>
  <si>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</si>
  <si>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</si>
  <si>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</si>
  <si>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</si>
  <si>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</si>
  <si>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</si>
  <si>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</si>
  <si>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</si>
  <si>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</si>
  <si>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</si>
  <si>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</si>
  <si>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</si>
  <si>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</si>
  <si>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</si>
  <si>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</si>
  <si>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</si>
  <si>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</si>
  <si>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</si>
  <si>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</si>
  <si>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</si>
  <si>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</si>
  <si>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</si>
  <si>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</si>
  <si>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</si>
  <si>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</si>
  <si>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</si>
  <si>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</si>
  <si>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</si>
  <si>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</si>
  <si>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</si>
  <si>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</si>
  <si>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</si>
  <si>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</si>
  <si>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</si>
  <si>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</si>
  <si>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</si>
  <si>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</si>
  <si>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</si>
  <si>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</si>
  <si>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</si>
  <si>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</si>
  <si>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</si>
  <si>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</si>
  <si>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</si>
  <si>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</si>
  <si>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</si>
  <si>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</si>
  <si>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</si>
  <si>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</si>
  <si>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</si>
  <si>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</si>
  <si>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</si>
  <si>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</si>
  <si>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</si>
  <si>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</si>
  <si>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</si>
  <si>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</si>
  <si>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</si>
  <si>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</si>
  <si>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</si>
  <si>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</si>
  <si>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</si>
  <si>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</si>
  <si>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</si>
  <si>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</si>
  <si>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</si>
  <si>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</si>
  <si>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</si>
  <si>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</si>
  <si>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</si>
  <si>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</si>
  <si>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</si>
  <si>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</si>
  <si>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</si>
  <si>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</si>
  <si>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</si>
  <si>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</si>
  <si>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</si>
  <si>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</si>
  <si>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</si>
  <si>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</si>
  <si>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</si>
  <si>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</si>
  <si>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</si>
  <si>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</si>
  <si>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</si>
  <si>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</si>
  <si>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</si>
  <si>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</si>
  <si>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</si>
  <si>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</si>
  <si>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</si>
  <si>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</si>
  <si>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</si>
  <si>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</si>
  <si>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</si>
  <si>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</si>
  <si>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</si>
  <si>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</si>
  <si>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</si>
  <si>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</si>
  <si>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</si>
  <si>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</si>
  <si>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</si>
  <si>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</si>
  <si>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</si>
  <si>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</si>
  <si>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</si>
  <si>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</si>
  <si>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</si>
  <si>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</si>
  <si>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</si>
  <si>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</si>
  <si>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</si>
  <si>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</si>
  <si>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</si>
  <si>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</si>
  <si>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</si>
  <si>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</si>
  <si>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</si>
  <si>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</si>
  <si>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</si>
  <si>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</si>
  <si>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</si>
  <si>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</si>
  <si>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</si>
  <si>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</si>
  <si>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</si>
  <si>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</si>
  <si>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</si>
  <si>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</si>
  <si>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</si>
  <si>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</si>
  <si>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</si>
  <si>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</si>
  <si>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</si>
  <si>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</si>
  <si>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</si>
  <si>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</si>
  <si>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</si>
  <si>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</si>
  <si>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</si>
  <si>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</si>
  <si>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</si>
  <si>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</si>
  <si>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</si>
  <si>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</si>
  <si>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</si>
  <si>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</si>
  <si>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</si>
  <si>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</si>
  <si>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</si>
  <si>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</si>
  <si>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</si>
  <si>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</si>
  <si>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</si>
  <si>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</si>
  <si>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</si>
  <si>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</si>
  <si>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</si>
  <si>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</si>
  <si>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</si>
  <si>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</si>
  <si>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</si>
  <si>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</si>
  <si>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</si>
  <si>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</si>
  <si>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</si>
  <si>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</si>
  <si>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</si>
  <si>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</si>
  <si>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</si>
  <si>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</si>
  <si>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</si>
  <si>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</si>
  <si>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</si>
  <si>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</si>
  <si>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</si>
  <si>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</si>
  <si>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</si>
  <si>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</si>
  <si>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</si>
  <si>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</si>
  <si>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</si>
  <si>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</si>
  <si>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</si>
  <si>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</si>
  <si>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</si>
  <si>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</si>
  <si>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</si>
  <si>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</si>
  <si>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</si>
  <si>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</si>
  <si>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</si>
  <si>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</si>
  <si>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</si>
  <si>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</si>
  <si>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</si>
  <si>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</si>
  <si>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</si>
  <si>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</si>
  <si>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</si>
  <si>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</si>
  <si>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</si>
  <si>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</si>
  <si>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</si>
  <si>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</si>
  <si>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</si>
  <si>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</si>
  <si>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</si>
  <si>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</si>
  <si>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</si>
  <si>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</si>
  <si>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</si>
  <si>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</si>
  <si>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</si>
  <si>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</si>
  <si>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</si>
  <si>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</si>
  <si>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</si>
  <si>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</si>
  <si>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</si>
  <si>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</si>
  <si>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</si>
  <si>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</si>
  <si>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</si>
  <si>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</si>
  <si>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</si>
  <si>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</si>
  <si>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</si>
  <si>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</si>
  <si>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</si>
  <si>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</si>
  <si>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</si>
  <si>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</si>
  <si>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</si>
  <si>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</si>
  <si>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</si>
  <si>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</si>
  <si>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</si>
  <si>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</si>
  <si>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</si>
  <si>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</si>
  <si>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</si>
  <si>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</si>
  <si>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</si>
  <si>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</si>
  <si>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</si>
  <si>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</si>
  <si>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</si>
  <si>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</si>
  <si>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</si>
  <si>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</si>
  <si>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</si>
  <si>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</si>
  <si>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</si>
  <si>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</si>
  <si>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</si>
  <si>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</si>
  <si>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</si>
  <si>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</si>
  <si>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</si>
  <si>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</si>
  <si>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</si>
  <si>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</si>
  <si>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</si>
  <si>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</si>
  <si>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</si>
  <si>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</si>
  <si>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</si>
  <si>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</si>
  <si>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</si>
  <si>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</si>
  <si>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</si>
  <si>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</si>
  <si>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</si>
  <si>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</si>
  <si>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</si>
  <si>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</si>
  <si>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</si>
  <si>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</si>
  <si>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</si>
  <si>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</si>
  <si>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</si>
  <si>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</si>
  <si>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</si>
  <si>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</si>
  <si>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</si>
  <si>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</si>
  <si>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</si>
  <si>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</si>
  <si>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</si>
  <si>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</si>
  <si>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</si>
  <si>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</si>
  <si>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</si>
  <si>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</si>
  <si>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</si>
  <si>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</si>
  <si>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</si>
  <si>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</si>
  <si>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</si>
  <si>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</si>
  <si>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</si>
  <si>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</si>
  <si>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</si>
  <si>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</si>
  <si>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</si>
  <si>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</si>
  <si>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</si>
  <si>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</si>
  <si>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</si>
  <si>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</si>
  <si>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</si>
  <si>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</si>
  <si>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</si>
  <si>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</si>
  <si>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</si>
  <si>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</si>
  <si>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</si>
  <si>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</si>
  <si>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</si>
  <si>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</si>
  <si>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</si>
  <si>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</si>
  <si>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</si>
  <si>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</si>
  <si>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</si>
  <si>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</si>
  <si>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</si>
  <si>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</si>
  <si>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</si>
  <si>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</si>
  <si>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</si>
  <si>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</si>
  <si>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</si>
  <si>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</si>
  <si>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</si>
  <si>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</si>
  <si>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</si>
  <si>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</si>
  <si>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</si>
  <si>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</si>
  <si>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</si>
  <si>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</si>
  <si>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</si>
  <si>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</si>
  <si>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</si>
  <si>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</si>
  <si>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</si>
  <si>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</si>
  <si>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</si>
  <si>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</si>
  <si>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</si>
  <si>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</si>
  <si>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</si>
  <si>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</si>
  <si>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</si>
  <si>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</si>
  <si>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</si>
  <si>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</si>
  <si>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</si>
  <si>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</si>
  <si>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</si>
  <si>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</si>
  <si>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</si>
  <si>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</si>
  <si>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</si>
  <si>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</si>
  <si>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</si>
  <si>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</si>
  <si>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</si>
  <si>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</si>
  <si>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</si>
  <si>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</si>
  <si>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</si>
  <si>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</si>
  <si>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</si>
  <si>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</si>
  <si>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</si>
  <si>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</si>
  <si>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</si>
  <si>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</si>
  <si>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</si>
  <si>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</si>
  <si>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</si>
  <si>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</si>
  <si>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</si>
  <si>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</si>
  <si>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</si>
  <si>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</si>
  <si>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</si>
  <si>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</si>
  <si>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</si>
  <si>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</si>
  <si>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</si>
  <si>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</si>
  <si>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</si>
  <si>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</si>
  <si>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</si>
  <si>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</si>
  <si>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</si>
  <si>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</si>
  <si>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</si>
  <si>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</si>
  <si>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</si>
  <si>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</si>
  <si>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</si>
  <si>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</si>
  <si>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</si>
  <si>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</si>
  <si>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</si>
  <si>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</si>
  <si>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</si>
  <si>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</si>
  <si>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</si>
  <si>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</si>
  <si>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</si>
  <si>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</si>
  <si>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</si>
  <si>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</si>
  <si>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</si>
  <si>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</si>
  <si>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</si>
  <si>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</si>
  <si>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</si>
  <si>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</si>
  <si>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</si>
  <si>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</si>
  <si>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</si>
  <si>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</si>
  <si>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</si>
  <si>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</si>
  <si>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</si>
  <si>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</si>
  <si>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</si>
  <si>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</si>
  <si>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</si>
  <si>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</si>
  <si>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</si>
  <si>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</si>
  <si>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</si>
  <si>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</si>
  <si>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</si>
  <si>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</si>
  <si>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</si>
  <si>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</si>
  <si>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</si>
  <si>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</si>
  <si>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</si>
  <si>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</si>
  <si>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</si>
  <si>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</si>
  <si>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</si>
  <si>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</si>
  <si>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</si>
  <si>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</si>
  <si>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</si>
  <si>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</si>
  <si>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</si>
  <si>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</si>
  <si>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</si>
  <si>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</si>
  <si>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</si>
  <si>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</si>
  <si>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</si>
  <si>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</si>
  <si>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</si>
  <si>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</si>
  <si>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</si>
  <si>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</si>
  <si>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</si>
  <si>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</si>
  <si>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</si>
  <si>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</si>
  <si>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</si>
  <si>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</si>
  <si>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</si>
  <si>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</si>
  <si>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</si>
  <si>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</si>
  <si>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</si>
  <si>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</si>
  <si>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</si>
  <si>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</si>
  <si>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</si>
  <si>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</si>
  <si>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</si>
  <si>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</si>
  <si>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</si>
  <si>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</si>
  <si>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</si>
  <si>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</si>
  <si>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</si>
  <si>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</si>
  <si>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</si>
  <si>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</si>
  <si>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</si>
  <si>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</si>
  <si>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</si>
  <si>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</si>
  <si>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</si>
  <si>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</si>
  <si>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</si>
  <si>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</si>
  <si>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</si>
  <si>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</si>
  <si>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</si>
  <si>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</si>
  <si>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</si>
  <si>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</si>
  <si>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</si>
  <si>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</si>
  <si>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</si>
  <si>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</si>
  <si>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</si>
  <si>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</si>
  <si>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</si>
  <si>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</si>
  <si>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</si>
  <si>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</si>
  <si>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</si>
  <si>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</si>
  <si>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</si>
  <si>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</si>
  <si>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</si>
  <si>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</si>
  <si>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</si>
  <si>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</si>
  <si>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</si>
  <si>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</si>
  <si>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</si>
  <si>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</si>
  <si>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</si>
  <si>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</si>
  <si>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</si>
  <si>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</si>
  <si>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</si>
  <si>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</si>
  <si>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</si>
  <si>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</si>
  <si>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</si>
  <si>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</si>
  <si>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</si>
  <si>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</si>
  <si>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</si>
  <si>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</si>
  <si>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</si>
  <si>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</si>
  <si>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</si>
  <si>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</si>
  <si>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</si>
  <si>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</si>
  <si>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</si>
  <si>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</si>
  <si>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</si>
  <si>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</si>
  <si>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</si>
  <si>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</si>
  <si>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</si>
  <si>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</si>
  <si>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</si>
  <si>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</si>
  <si>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</si>
  <si>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</si>
  <si>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</si>
  <si>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</si>
  <si>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</si>
  <si>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</si>
  <si>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</si>
  <si>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</si>
  <si>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</si>
  <si>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</si>
  <si>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</si>
  <si>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</si>
  <si>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</si>
  <si>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</si>
  <si>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</si>
  <si>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</si>
  <si>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</si>
  <si>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</si>
  <si>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</si>
  <si>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</si>
  <si>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</si>
  <si>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</si>
  <si>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</si>
  <si>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</si>
  <si>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</si>
  <si>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</si>
  <si>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</si>
  <si>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</si>
  <si>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</si>
  <si>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</si>
  <si>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</si>
  <si>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</si>
  <si>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</si>
  <si>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</si>
  <si>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</si>
  <si>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</si>
  <si>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</si>
  <si>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</si>
  <si>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</si>
  <si>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</si>
  <si>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</si>
  <si>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</si>
  <si>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</si>
  <si>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</si>
  <si>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</si>
  <si>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</si>
  <si>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</si>
  <si>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</si>
  <si>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</si>
  <si>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</si>
  <si>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</si>
  <si>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</si>
  <si>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</si>
  <si>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</si>
  <si>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</si>
  <si>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</si>
  <si>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</si>
  <si>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</si>
  <si>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</si>
  <si>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</si>
  <si>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</si>
  <si>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</si>
  <si>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</si>
  <si>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</si>
  <si>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</si>
  <si>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</si>
  <si>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</si>
  <si>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</si>
  <si>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</si>
  <si>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</si>
  <si>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</si>
  <si>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</si>
  <si>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</si>
  <si>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</si>
  <si>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</si>
  <si>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</si>
  <si>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</si>
  <si>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</si>
  <si>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</si>
  <si>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</si>
  <si>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</si>
  <si>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</si>
  <si>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</si>
  <si>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</si>
  <si>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</si>
  <si>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</si>
  <si>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</si>
  <si>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</si>
  <si>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</si>
  <si>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</si>
  <si>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</si>
  <si>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</si>
  <si>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</si>
  <si>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</si>
  <si>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</si>
  <si>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</si>
  <si>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</si>
  <si>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</si>
  <si>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</si>
  <si>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</si>
  <si>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</si>
  <si>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</si>
  <si>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</si>
  <si>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</si>
  <si>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</si>
  <si>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</si>
  <si>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</si>
  <si>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</si>
  <si>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</si>
  <si>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</si>
  <si>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</si>
  <si>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</si>
  <si>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</si>
  <si>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</si>
  <si>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</si>
  <si>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</si>
  <si>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</si>
  <si>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</si>
  <si>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</si>
  <si>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</si>
  <si>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</si>
  <si>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</si>
  <si>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</si>
  <si>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</si>
  <si>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</si>
  <si>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</si>
  <si>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</si>
  <si>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</si>
  <si>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</si>
  <si>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</si>
  <si>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</si>
  <si>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</si>
  <si>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</si>
  <si>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</si>
  <si>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</si>
  <si>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</si>
  <si>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</si>
  <si>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</si>
  <si>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</si>
  <si>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</si>
  <si>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</si>
  <si>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</si>
  <si>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</si>
  <si>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</si>
  <si>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</si>
  <si>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</si>
  <si>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</si>
  <si>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</si>
  <si>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</si>
  <si>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</si>
  <si>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</si>
  <si>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</si>
  <si>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</si>
  <si>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</si>
  <si>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</si>
  <si>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</si>
  <si>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</si>
  <si>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</si>
  <si>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</si>
  <si>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</si>
  <si>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</si>
  <si>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</si>
  <si>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</si>
  <si>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</si>
  <si>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</si>
  <si>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</si>
  <si>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</si>
  <si>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</si>
  <si>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</si>
  <si>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</si>
  <si>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</si>
  <si>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</si>
  <si>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</si>
  <si>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</si>
  <si>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</si>
  <si>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</si>
  <si>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</si>
  <si>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</si>
  <si>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</si>
  <si>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</si>
  <si>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</si>
  <si>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</si>
  <si>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</si>
  <si>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</si>
  <si>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</si>
  <si>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</si>
  <si>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</si>
  <si>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</si>
  <si>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</si>
  <si>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</si>
  <si>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</si>
  <si>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</si>
  <si>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</si>
  <si>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</si>
  <si>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</si>
  <si>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</si>
  <si>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</si>
  <si>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</si>
  <si>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</si>
  <si>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</si>
  <si>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</si>
  <si>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</si>
  <si>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</si>
  <si>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</si>
  <si>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</si>
  <si>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</si>
  <si>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</si>
  <si>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</si>
  <si>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</si>
  <si>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</si>
  <si>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</si>
  <si>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</si>
  <si>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</si>
  <si>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</si>
  <si>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</si>
  <si>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</si>
  <si>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</si>
  <si>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</si>
  <si>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</si>
  <si>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</si>
  <si>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</si>
  <si>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</si>
  <si>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</si>
  <si>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</si>
  <si>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</si>
  <si>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</si>
  <si>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</si>
  <si>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</si>
  <si>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</si>
  <si>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</si>
  <si>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</si>
  <si>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</si>
  <si>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</si>
  <si>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</si>
  <si>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</si>
  <si>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</si>
  <si>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</si>
  <si>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</si>
  <si>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</si>
  <si>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</si>
  <si>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</si>
  <si>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</si>
  <si>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</si>
  <si>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</si>
  <si>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</si>
  <si>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</si>
  <si>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</si>
  <si>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</si>
  <si>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</si>
  <si>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</si>
  <si>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</si>
  <si>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</si>
  <si>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</si>
  <si>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</si>
  <si>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</si>
  <si>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</si>
  <si>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</si>
  <si>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</si>
  <si>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</si>
  <si>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</si>
  <si>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</si>
  <si>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</si>
  <si>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</si>
  <si>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</si>
  <si>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</si>
  <si>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</si>
  <si>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</si>
  <si>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</si>
  <si>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</si>
  <si>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</si>
  <si>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</si>
  <si>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</si>
  <si>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</si>
  <si>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</si>
  <si>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</si>
  <si>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</si>
  <si>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</si>
  <si>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</si>
  <si>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</si>
  <si>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</si>
  <si>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</si>
  <si>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</si>
  <si>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</si>
  <si>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</si>
  <si>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</si>
  <si>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</si>
  <si>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</si>
  <si>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</si>
  <si>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</si>
  <si>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</si>
  <si>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</si>
  <si>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</si>
  <si>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</si>
  <si>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</si>
  <si>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</si>
  <si>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</si>
  <si>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</si>
  <si>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</si>
  <si>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</si>
  <si>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</si>
  <si>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</si>
  <si>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</si>
  <si>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</si>
  <si>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</si>
  <si>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</si>
  <si>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</si>
  <si>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</si>
  <si>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</si>
  <si>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</si>
  <si>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</si>
  <si>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</si>
  <si>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</si>
  <si>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</si>
  <si>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</si>
  <si>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</si>
  <si>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</si>
  <si>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</si>
  <si>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</si>
  <si>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</si>
  <si>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</si>
  <si>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</si>
  <si>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</si>
  <si>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</si>
  <si>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</si>
  <si>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</si>
  <si>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</si>
  <si>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</si>
  <si>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</si>
  <si>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</si>
  <si>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</si>
  <si>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</si>
  <si>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</si>
  <si>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</si>
  <si>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</si>
  <si>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</si>
  <si>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</si>
  <si>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</si>
  <si>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</si>
  <si>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</si>
  <si>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</si>
  <si>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</si>
  <si>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</si>
  <si>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</si>
  <si>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</si>
  <si>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</si>
  <si>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</si>
  <si>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</si>
  <si>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</si>
  <si>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</si>
  <si>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</si>
  <si>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</si>
  <si>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</si>
  <si>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</si>
  <si>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</si>
  <si>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</si>
  <si>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</si>
  <si>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</si>
  <si>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</si>
  <si>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</si>
  <si>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</si>
  <si>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</si>
  <si>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</si>
  <si>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</si>
  <si>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</si>
  <si>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</si>
  <si>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</si>
  <si>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</si>
  <si>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</si>
  <si>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</si>
  <si>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</si>
  <si>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</si>
  <si>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</si>
  <si>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</si>
  <si>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</si>
  <si>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</si>
  <si>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</si>
  <si>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</si>
  <si>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</si>
  <si>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</si>
  <si>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</si>
  <si>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</si>
  <si>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</si>
  <si>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</si>
  <si>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</si>
  <si>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</si>
  <si>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</si>
  <si>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</si>
  <si>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</si>
  <si>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</si>
  <si>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</si>
  <si>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</si>
  <si>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</si>
  <si>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</si>
  <si>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</si>
  <si>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</si>
  <si>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</si>
  <si>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</si>
  <si>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</si>
  <si>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</si>
  <si>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</si>
  <si>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</si>
  <si>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</si>
  <si>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</si>
  <si>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</si>
  <si>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</si>
  <si>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</si>
  <si>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</si>
  <si>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</si>
  <si>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</si>
  <si>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</si>
  <si>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</si>
  <si>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</si>
  <si>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</si>
  <si>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</si>
  <si>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</si>
  <si>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</si>
  <si>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</si>
  <si>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</si>
  <si>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</si>
  <si>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</si>
  <si>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</si>
  <si>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</si>
  <si>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</si>
  <si>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</si>
  <si>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</si>
  <si>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</si>
  <si>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</si>
  <si>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</si>
  <si>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</si>
  <si>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</si>
  <si>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</si>
  <si>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</si>
  <si>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</si>
  <si>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</si>
  <si>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</si>
  <si>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</si>
  <si>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</si>
  <si>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</si>
  <si>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</si>
  <si>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</si>
  <si>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</si>
  <si>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</si>
  <si>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</si>
  <si>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</si>
  <si>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</si>
  <si>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</si>
  <si>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</si>
  <si>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</si>
  <si>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</si>
  <si>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</si>
  <si>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</si>
  <si>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</si>
  <si>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</si>
  <si>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</si>
  <si>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</si>
  <si>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</si>
  <si>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</si>
  <si>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</si>
  <si>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</si>
  <si>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</si>
  <si>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</si>
  <si>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</si>
  <si>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</si>
  <si>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</si>
  <si>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</si>
  <si>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</si>
  <si>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</si>
  <si>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</si>
  <si>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</si>
  <si>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</si>
  <si>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</si>
  <si>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</si>
  <si>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</si>
  <si>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</si>
  <si>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</si>
  <si>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</si>
  <si>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</si>
  <si>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</si>
  <si>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</si>
  <si>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</si>
  <si>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</si>
  <si>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</si>
  <si>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</si>
  <si>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</si>
  <si>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</si>
  <si>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</si>
  <si>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</si>
  <si>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</si>
  <si>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</si>
  <si>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</si>
  <si>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</si>
  <si>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</si>
  <si>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</si>
  <si>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</si>
  <si>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</si>
  <si>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</si>
  <si>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</si>
  <si>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</si>
  <si>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</si>
  <si>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</si>
  <si>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</si>
  <si>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</si>
  <si>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</si>
  <si>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</si>
  <si>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</si>
  <si>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</si>
  <si>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</si>
  <si>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</si>
  <si>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</si>
  <si>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</si>
  <si>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</si>
  <si>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</si>
  <si>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</si>
  <si>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</si>
  <si>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</si>
  <si>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</si>
  <si>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</si>
  <si>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</si>
  <si>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</si>
  <si>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</si>
  <si>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</si>
  <si>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</si>
  <si>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</si>
  <si>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</si>
  <si>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</si>
  <si>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</si>
  <si>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</si>
  <si>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</si>
  <si>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</si>
  <si>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</si>
  <si>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</si>
  <si>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</si>
  <si>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</si>
  <si>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</si>
  <si>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</si>
  <si>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</si>
  <si>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</si>
  <si>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</si>
  <si>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</si>
  <si>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</si>
  <si>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</si>
  <si>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</si>
  <si>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</si>
  <si>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</si>
  <si>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</si>
  <si>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</si>
  <si>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</si>
  <si>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</si>
  <si>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</si>
  <si>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</si>
  <si>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</si>
  <si>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</si>
  <si>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</si>
  <si>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</si>
  <si>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</si>
  <si>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</si>
  <si>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</si>
  <si>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</si>
  <si>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</si>
  <si>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</si>
  <si>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</si>
  <si>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</si>
  <si>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</si>
  <si>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</si>
  <si>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</si>
  <si>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</si>
  <si>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</si>
  <si>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</si>
  <si>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</si>
  <si>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</si>
  <si>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</si>
  <si>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</si>
  <si>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</si>
  <si>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</si>
  <si>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</si>
  <si>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</si>
  <si>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</si>
  <si>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</si>
  <si>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</si>
  <si>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</si>
  <si>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</si>
  <si>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</si>
  <si>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</si>
  <si>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</si>
  <si>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</si>
  <si>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</si>
  <si>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</si>
  <si>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</si>
  <si>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</si>
  <si>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</si>
  <si>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</si>
  <si>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</si>
  <si>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</si>
  <si>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</si>
  <si>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</si>
  <si>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</si>
  <si>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</si>
  <si>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</si>
  <si>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</si>
  <si>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</si>
  <si>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</si>
  <si>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</si>
  <si>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</si>
  <si>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</si>
  <si>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</si>
  <si>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</si>
  <si>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</si>
  <si>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</si>
  <si>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</si>
  <si>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</si>
  <si>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</si>
  <si>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</si>
  <si>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</si>
  <si>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</si>
  <si>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</si>
  <si>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</si>
  <si>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</si>
  <si>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</si>
  <si>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</si>
  <si>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</si>
  <si>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</si>
  <si>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</si>
  <si>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</si>
  <si>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</si>
  <si>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</si>
  <si>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</si>
  <si>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</si>
  <si>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</si>
  <si>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</si>
  <si>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</si>
  <si>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</si>
  <si>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</si>
  <si>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</si>
  <si>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</si>
  <si>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</si>
  <si>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</si>
  <si>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</si>
  <si>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</si>
  <si>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</si>
  <si>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</si>
  <si>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</si>
  <si>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</si>
  <si>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</si>
  <si>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</si>
  <si>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</si>
  <si>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</si>
  <si>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</si>
  <si>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</si>
  <si>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</si>
  <si>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</si>
  <si>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</si>
  <si>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</si>
  <si>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</si>
  <si>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</si>
  <si>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</si>
  <si>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</si>
  <si>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</si>
  <si>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</si>
  <si>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</si>
  <si>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</si>
  <si>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</si>
  <si>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</si>
  <si>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</si>
  <si>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</si>
  <si>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</si>
  <si>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</si>
  <si>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</si>
  <si>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</si>
  <si>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</si>
  <si>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</si>
  <si>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</si>
  <si>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</si>
  <si>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</si>
  <si>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</si>
  <si>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</si>
  <si>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</si>
  <si>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</si>
  <si>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</si>
  <si>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</si>
  <si>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</si>
  <si>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</si>
  <si>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</si>
  <si>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</si>
  <si>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</si>
  <si>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</si>
  <si>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</si>
  <si>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</si>
  <si>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</si>
  <si>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</si>
  <si>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</si>
  <si>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</si>
  <si>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</si>
  <si>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</si>
  <si>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</si>
  <si>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</si>
  <si>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</si>
  <si>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</si>
  <si>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</si>
  <si>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</si>
  <si>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</si>
  <si>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</si>
  <si>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</si>
  <si>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</si>
  <si>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</si>
  <si>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</si>
  <si>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</si>
  <si>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</si>
  <si>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</si>
  <si>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</si>
  <si>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</si>
  <si>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</si>
  <si>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</si>
  <si>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</si>
  <si>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</si>
  <si>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</si>
  <si>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</si>
  <si>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</si>
  <si>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</si>
  <si>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</si>
  <si>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</si>
  <si>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</si>
  <si>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</si>
  <si>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</si>
  <si>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</si>
  <si>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</si>
  <si>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</si>
  <si>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</si>
  <si>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</si>
  <si>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</si>
  <si>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</si>
  <si>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</si>
  <si>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</si>
  <si>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</si>
  <si>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</si>
  <si>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</si>
  <si>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</si>
  <si>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</si>
  <si>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</si>
  <si>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</si>
  <si>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</si>
  <si>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</si>
  <si>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</si>
  <si>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</si>
  <si>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</si>
  <si>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</si>
  <si>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</si>
  <si>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</si>
  <si>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</si>
  <si>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</si>
  <si>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</si>
  <si>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</si>
  <si>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</si>
  <si>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</si>
  <si>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</si>
  <si>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</si>
  <si>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</si>
  <si>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</si>
  <si>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</si>
  <si>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</si>
  <si>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</si>
  <si>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</si>
  <si>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</si>
  <si>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</si>
  <si>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</si>
  <si>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</si>
  <si>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</si>
  <si>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</si>
  <si>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</si>
  <si>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</si>
  <si>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</si>
  <si>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</si>
  <si>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</si>
  <si>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</si>
  <si>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</si>
  <si>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</si>
  <si>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</si>
  <si>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</si>
  <si>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</si>
  <si>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</si>
  <si>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</si>
  <si>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</si>
  <si>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</si>
  <si>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</si>
  <si>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</si>
  <si>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</si>
  <si>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</si>
  <si>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</si>
  <si>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</si>
  <si>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</si>
  <si>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</si>
  <si>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</si>
  <si>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</si>
  <si>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</si>
  <si>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</si>
  <si>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</si>
  <si>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</si>
  <si>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</si>
  <si>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</si>
  <si>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</si>
  <si>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</si>
  <si>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</si>
  <si>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</si>
  <si>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</si>
  <si>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</si>
  <si>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</si>
  <si>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</si>
  <si>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</si>
  <si>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</si>
  <si>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</si>
  <si>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</si>
  <si>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</si>
  <si>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</si>
  <si>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</si>
  <si>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</si>
  <si>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</si>
  <si>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</si>
  <si>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</si>
  <si>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</si>
  <si>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</si>
  <si>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</si>
  <si>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</si>
  <si>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</si>
  <si>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</si>
  <si>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</si>
  <si>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</si>
  <si>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</si>
  <si>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</si>
  <si>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</si>
  <si>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</si>
  <si>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</si>
  <si>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</si>
  <si>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</si>
  <si>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</si>
  <si>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</si>
  <si>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</si>
  <si>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</si>
  <si>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</si>
  <si>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</si>
  <si>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</si>
  <si>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</si>
  <si>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</si>
  <si>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</si>
  <si>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</si>
  <si>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</si>
  <si>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</si>
  <si>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</si>
  <si>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</si>
  <si>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</si>
  <si>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</si>
  <si>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</si>
  <si>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</si>
  <si>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</si>
  <si>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</si>
  <si>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</si>
  <si>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</si>
  <si>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</si>
  <si>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</si>
  <si>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</si>
  <si>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</si>
  <si>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</si>
  <si>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</si>
  <si>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</si>
  <si>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</si>
  <si>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</si>
  <si>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</si>
  <si>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</si>
  <si>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</si>
  <si>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</si>
  <si>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</si>
  <si>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</si>
  <si>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</si>
  <si>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</si>
  <si>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</si>
  <si>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</si>
  <si>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</si>
  <si>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</si>
  <si>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</si>
  <si>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</si>
  <si>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</si>
  <si>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</si>
  <si>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</si>
  <si>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</si>
  <si>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</si>
  <si>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</si>
  <si>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</si>
  <si>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</si>
  <si>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</si>
  <si>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</si>
  <si>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</si>
  <si>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</si>
  <si>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</si>
  <si>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</si>
  <si>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</si>
  <si>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</si>
  <si>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</si>
  <si>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</si>
  <si>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</si>
  <si>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</si>
  <si>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</si>
  <si>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</si>
  <si>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</si>
  <si>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</si>
  <si>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</si>
  <si>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</si>
  <si>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</si>
  <si>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</si>
  <si>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</si>
  <si>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</si>
  <si>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</si>
  <si>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</si>
  <si>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</si>
  <si>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</si>
  <si>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</si>
  <si>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</si>
  <si>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</si>
  <si>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</si>
  <si>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</si>
  <si>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</si>
  <si>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</si>
  <si>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</si>
  <si>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</si>
  <si>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</si>
  <si>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</si>
  <si>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</si>
  <si>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</si>
  <si>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</si>
  <si>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</si>
  <si>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</si>
  <si>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</si>
  <si>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</si>
  <si>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</si>
  <si>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</si>
  <si>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</si>
  <si>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</si>
  <si>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</si>
  <si>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</si>
  <si>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</si>
  <si>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</si>
  <si>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</si>
  <si>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</si>
  <si>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</si>
  <si>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</si>
  <si>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</si>
  <si>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</si>
  <si>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</si>
  <si>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</si>
  <si>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</si>
  <si>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</si>
  <si>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</si>
  <si>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</si>
  <si>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</si>
  <si>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</si>
  <si>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</si>
  <si>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</si>
  <si>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</si>
  <si>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</si>
  <si>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</si>
  <si>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</si>
  <si>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</si>
  <si>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</si>
  <si>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</si>
  <si>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</si>
  <si>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</si>
  <si>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</si>
  <si>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</si>
  <si>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</si>
  <si>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</si>
  <si>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</si>
  <si>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</si>
  <si>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</si>
  <si>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</si>
  <si>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</si>
  <si>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</si>
  <si>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</si>
  <si>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</si>
  <si>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</si>
  <si>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</si>
  <si>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</si>
  <si>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</si>
  <si>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</si>
  <si>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</si>
  <si>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</si>
  <si>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</si>
  <si>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</si>
  <si>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</si>
  <si>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</si>
  <si>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</si>
  <si>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</si>
  <si>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</si>
  <si>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</si>
  <si>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</si>
  <si>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</si>
  <si>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</si>
  <si>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</si>
  <si>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</si>
  <si>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</si>
  <si>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</si>
  <si>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</si>
  <si>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</si>
  <si>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</si>
  <si>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</si>
  <si>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</si>
  <si>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</si>
  <si>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</si>
  <si>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</si>
  <si>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</si>
  <si>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</si>
  <si>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</si>
  <si>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</si>
  <si>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</si>
  <si>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</si>
  <si>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</si>
  <si>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</si>
  <si>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</si>
  <si>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</si>
  <si>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</si>
  <si>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</si>
  <si>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</si>
  <si>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</si>
  <si>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</si>
  <si>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</si>
  <si>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</si>
  <si>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</si>
  <si>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</si>
  <si>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</si>
  <si>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</si>
  <si>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</si>
  <si>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</si>
  <si>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</si>
  <si>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</si>
  <si>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</si>
  <si>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</si>
  <si>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</si>
  <si>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</si>
  <si>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</si>
  <si>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</si>
  <si>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</si>
  <si>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</si>
  <si>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</si>
  <si>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</si>
  <si>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</si>
  <si>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</si>
  <si>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</si>
  <si>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</si>
  <si>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</si>
  <si>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</si>
  <si>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</si>
  <si>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</si>
  <si>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</si>
  <si>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</si>
  <si>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</si>
  <si>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</si>
  <si>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</si>
  <si>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</si>
  <si>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</si>
  <si>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</si>
  <si>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</si>
  <si>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</si>
  <si>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</si>
  <si>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</si>
  <si>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</si>
  <si>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</si>
  <si>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</si>
  <si>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</si>
  <si>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</si>
  <si>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</si>
  <si>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</si>
  <si>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</si>
  <si>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</si>
  <si>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</si>
  <si>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</si>
  <si>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</si>
  <si>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</si>
  <si>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</si>
  <si>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</si>
  <si>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</si>
  <si>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</si>
  <si>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</si>
  <si>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</si>
  <si>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</si>
  <si>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</si>
  <si>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</si>
  <si>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</si>
  <si>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</si>
  <si>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</si>
  <si>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</si>
  <si>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</si>
  <si>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</si>
  <si>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</si>
  <si>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</si>
  <si>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</si>
  <si>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</si>
  <si>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</si>
  <si>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</si>
  <si>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</si>
  <si>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</si>
  <si>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</si>
  <si>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</si>
  <si>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</si>
  <si>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</si>
  <si>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</si>
  <si>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</si>
  <si>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</si>
  <si>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</si>
  <si>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</si>
  <si>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</si>
  <si>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</si>
  <si>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</si>
  <si>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</si>
  <si>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</si>
  <si>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</si>
  <si>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</si>
  <si>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</si>
  <si>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</si>
  <si>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</si>
  <si>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</si>
  <si>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</si>
  <si>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</si>
  <si>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</si>
  <si>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</si>
  <si>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</si>
  <si>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</si>
  <si>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</si>
  <si>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</si>
  <si>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</si>
  <si>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</si>
  <si>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</si>
  <si>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</si>
  <si>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</si>
  <si>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</si>
  <si>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</si>
  <si>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</si>
  <si>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</si>
  <si>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</si>
  <si>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</si>
  <si>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</si>
  <si>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</si>
  <si>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</si>
  <si>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</si>
  <si>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</si>
  <si>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</si>
  <si>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</si>
  <si>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</si>
  <si>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</si>
  <si>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</si>
  <si>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</si>
  <si>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</si>
  <si>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</si>
  <si>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</si>
  <si>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</si>
  <si>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</si>
  <si>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</si>
  <si>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</si>
  <si>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</si>
  <si>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</si>
  <si>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</si>
  <si>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</si>
  <si>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</si>
  <si>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</si>
  <si>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</si>
  <si>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</si>
  <si>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</si>
  <si>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</si>
  <si>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</si>
  <si>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</si>
  <si>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</si>
  <si>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</si>
  <si>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</si>
  <si>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</si>
  <si>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</si>
  <si>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</si>
  <si>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</si>
  <si>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</si>
  <si>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</si>
  <si>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</si>
  <si>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</si>
  <si>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</si>
  <si>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</si>
  <si>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</si>
  <si>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</si>
  <si>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</si>
  <si>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</si>
  <si>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</si>
  <si>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</si>
  <si>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</si>
  <si>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</si>
  <si>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</si>
  <si>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</si>
  <si>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</si>
  <si>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</si>
  <si>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</si>
  <si>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</si>
  <si>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</si>
  <si>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</si>
  <si>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</si>
  <si>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</si>
  <si>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</si>
  <si>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</si>
  <si>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</si>
  <si>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</si>
  <si>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</si>
  <si>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</si>
  <si>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</si>
  <si>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</si>
  <si>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</si>
  <si>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</si>
  <si>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</si>
  <si>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</si>
  <si>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</si>
  <si>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</si>
  <si>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</si>
  <si>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</si>
  <si>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</si>
  <si>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</si>
  <si>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</si>
  <si>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</si>
  <si>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</si>
  <si>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</si>
  <si>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</si>
  <si>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</si>
  <si>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</si>
  <si>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</si>
  <si>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</si>
  <si>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</si>
  <si>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</si>
  <si>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</si>
  <si>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</si>
  <si>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</si>
  <si>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</si>
  <si>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</si>
  <si>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</si>
  <si>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</si>
  <si>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</si>
  <si>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</si>
  <si>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</si>
  <si>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</si>
  <si>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</si>
  <si>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</si>
  <si>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</si>
  <si>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</si>
  <si>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</si>
  <si>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</si>
  <si>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</si>
  <si>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</si>
  <si>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</si>
  <si>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</si>
  <si>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</si>
  <si>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</si>
  <si>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</si>
  <si>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</si>
  <si>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</si>
  <si>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</si>
  <si>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</si>
  <si>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</si>
  <si>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</si>
  <si>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</si>
  <si>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</si>
  <si>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</si>
  <si>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</si>
  <si>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</si>
  <si>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</si>
  <si>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</si>
  <si>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</si>
  <si>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</si>
  <si>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</si>
  <si>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</si>
  <si>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</si>
  <si>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</si>
  <si>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</si>
  <si>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</si>
  <si>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</si>
  <si>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</si>
  <si>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</si>
  <si>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</si>
  <si>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</si>
  <si>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</si>
  <si>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</si>
  <si>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</si>
  <si>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</si>
  <si>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</si>
  <si>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</si>
  <si>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</si>
  <si>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</si>
  <si>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</si>
  <si>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</si>
  <si>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</si>
  <si>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</si>
  <si>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</si>
  <si>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</si>
  <si>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</si>
  <si>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</si>
  <si>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</si>
  <si>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</si>
  <si>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</si>
  <si>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</si>
  <si>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</si>
  <si>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</si>
  <si>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</si>
  <si>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</si>
  <si>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</si>
  <si>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</si>
  <si>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</si>
  <si>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</si>
  <si>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</si>
  <si>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</si>
  <si>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</si>
  <si>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</si>
  <si>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</si>
  <si>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</si>
  <si>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</si>
  <si>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</si>
  <si>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</si>
  <si>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</si>
  <si>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</si>
  <si>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</si>
  <si>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</si>
  <si>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</si>
  <si>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</si>
  <si>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</si>
  <si>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</si>
  <si>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</si>
  <si>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</si>
  <si>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</si>
  <si>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</si>
  <si>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</si>
  <si>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</si>
  <si>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</si>
  <si>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</si>
  <si>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</si>
  <si>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</si>
  <si>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</si>
  <si>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</si>
  <si>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</si>
  <si>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</si>
  <si>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</si>
  <si>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</si>
  <si>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</si>
  <si>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</si>
  <si>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</si>
  <si>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</si>
  <si>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</si>
  <si>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</si>
  <si>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</si>
  <si>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</si>
  <si>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</si>
  <si>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</si>
  <si>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</si>
  <si>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</si>
  <si>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</si>
  <si>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</si>
  <si>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</si>
  <si>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</si>
  <si>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</si>
  <si>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</si>
  <si>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</si>
  <si>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</si>
  <si>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</si>
  <si>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</si>
  <si>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</si>
  <si>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</si>
  <si>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</si>
  <si>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</si>
  <si>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</si>
  <si>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</si>
  <si>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</si>
  <si>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</si>
  <si>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</si>
  <si>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</si>
  <si>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</si>
  <si>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</si>
  <si>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</si>
  <si>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</si>
  <si>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</si>
  <si>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</si>
  <si>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</si>
  <si>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</si>
  <si>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</si>
  <si>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</si>
  <si>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</si>
  <si>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</si>
  <si>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</si>
  <si>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</si>
  <si>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</si>
  <si>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</si>
  <si>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</si>
  <si>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</si>
  <si>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</si>
  <si>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</si>
  <si>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</si>
  <si>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</si>
  <si>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</si>
  <si>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</si>
  <si>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</si>
  <si>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</si>
  <si>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</si>
  <si>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</si>
  <si>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</si>
  <si>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</si>
  <si>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</si>
  <si>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</si>
  <si>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</si>
  <si>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</si>
  <si>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</si>
  <si>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</si>
  <si>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</si>
  <si>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</si>
  <si>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</si>
  <si>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</si>
  <si>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</si>
  <si>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</si>
  <si>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</si>
  <si>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</si>
  <si>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</si>
  <si>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</si>
  <si>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</si>
  <si>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</si>
  <si>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</si>
  <si>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</si>
  <si>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</si>
  <si>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</si>
  <si>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</si>
  <si>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</si>
  <si>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</si>
  <si>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</si>
  <si>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</si>
  <si>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</si>
  <si>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</si>
  <si>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</si>
  <si>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</si>
  <si>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</si>
  <si>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</si>
  <si>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</si>
  <si>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</si>
  <si>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</si>
  <si>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</si>
  <si>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</si>
  <si>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</si>
  <si>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</si>
  <si>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</si>
  <si>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</si>
  <si>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</si>
  <si>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</si>
  <si>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</si>
  <si>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</si>
  <si>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</si>
  <si>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</si>
  <si>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</si>
  <si>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</si>
  <si>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</si>
  <si>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</si>
  <si>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</si>
  <si>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</si>
  <si>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</si>
  <si>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</si>
  <si>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</si>
  <si>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</si>
  <si>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</si>
  <si>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</si>
  <si>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</si>
  <si>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</si>
  <si>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</si>
  <si>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</si>
  <si>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</si>
  <si>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</si>
  <si>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</si>
  <si>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</si>
  <si>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</si>
  <si>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</si>
  <si>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</si>
  <si>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</si>
  <si>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</si>
  <si>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</si>
  <si>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</si>
  <si>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</si>
  <si>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</si>
  <si>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</si>
  <si>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</si>
  <si>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</si>
  <si>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</si>
  <si>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</si>
  <si>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</si>
  <si>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</si>
  <si>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</si>
  <si>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</si>
  <si>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</si>
  <si>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</si>
  <si>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</si>
  <si>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</si>
  <si>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</si>
  <si>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</si>
  <si>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</si>
  <si>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</si>
  <si>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</si>
  <si>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</si>
  <si>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</si>
  <si>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</si>
  <si>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</si>
  <si>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</si>
  <si>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</si>
  <si>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</si>
  <si>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</si>
  <si>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</si>
  <si>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</si>
  <si>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</si>
  <si>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</si>
  <si>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</si>
  <si>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</si>
  <si>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</si>
  <si>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</si>
  <si>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</si>
  <si>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</si>
  <si>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</si>
  <si>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</si>
  <si>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</si>
  <si>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</si>
  <si>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</si>
  <si>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</si>
  <si>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</si>
  <si>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</si>
  <si>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</si>
  <si>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</si>
  <si>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</si>
  <si>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</si>
  <si>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</si>
  <si>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</si>
  <si>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</si>
  <si>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</si>
  <si>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</si>
  <si>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</si>
  <si>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</si>
  <si>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</si>
  <si>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</si>
  <si>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</si>
  <si>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</si>
  <si>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</si>
  <si>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</si>
  <si>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</si>
  <si>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</si>
  <si>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</si>
  <si>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</si>
  <si>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</si>
  <si>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</si>
  <si>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</si>
  <si>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</si>
  <si>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</si>
  <si>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</si>
  <si>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</si>
  <si>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</si>
  <si>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</si>
  <si>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</si>
  <si>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</si>
  <si>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</si>
  <si>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</si>
  <si>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</si>
  <si>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</si>
  <si>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</si>
  <si>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</si>
  <si>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</si>
  <si>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</si>
  <si>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</si>
  <si>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</si>
  <si>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</si>
  <si>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</si>
  <si>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</si>
  <si>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</si>
  <si>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</si>
  <si>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</si>
  <si>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</si>
  <si>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</si>
  <si>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</si>
  <si>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</si>
  <si>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</si>
  <si>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</si>
  <si>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</si>
  <si>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</si>
  <si>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</si>
  <si>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</si>
  <si>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</si>
  <si>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</si>
  <si>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</si>
  <si>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</si>
  <si>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</si>
  <si>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</si>
  <si>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</si>
  <si>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</si>
  <si>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</si>
  <si>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</si>
  <si>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</si>
  <si>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</si>
  <si>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</si>
  <si>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</si>
  <si>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</si>
  <si>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</si>
  <si>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</si>
  <si>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</si>
  <si>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</si>
  <si>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</si>
  <si>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</si>
  <si>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</si>
  <si>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</si>
  <si>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</si>
  <si>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</si>
  <si>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</si>
  <si>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</si>
  <si>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</si>
  <si>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</si>
  <si>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</si>
  <si>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</si>
  <si>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</si>
  <si>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</si>
  <si>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</si>
  <si>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</si>
  <si>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</si>
  <si>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</si>
  <si>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</si>
  <si>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</si>
  <si>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</si>
  <si>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</si>
  <si>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</si>
  <si>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</si>
  <si>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</si>
  <si>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</si>
  <si>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</si>
  <si>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</si>
  <si>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</si>
  <si>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</si>
  <si>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</si>
  <si>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</si>
  <si>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</si>
  <si>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</si>
  <si>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</si>
  <si>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</si>
  <si>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</si>
  <si>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</si>
  <si>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</si>
  <si>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</si>
  <si>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</si>
  <si>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</si>
  <si>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</si>
  <si>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</si>
  <si>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</si>
  <si>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</si>
  <si>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</si>
  <si>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</si>
  <si>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</si>
  <si>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</si>
  <si>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</si>
  <si>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</si>
  <si>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</si>
  <si>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</si>
  <si>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</si>
  <si>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</si>
  <si>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</si>
  <si>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</si>
  <si>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</si>
  <si>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</si>
  <si>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</si>
  <si>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</si>
  <si>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</si>
  <si>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</si>
  <si>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</si>
  <si>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</si>
  <si>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</si>
  <si>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</si>
  <si>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</si>
  <si>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</si>
  <si>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</si>
  <si>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</si>
  <si>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</si>
  <si>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</si>
  <si>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</si>
  <si>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</si>
  <si>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</si>
  <si>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</si>
  <si>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</si>
  <si>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</si>
  <si>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</si>
  <si>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</si>
  <si>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</si>
  <si>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</si>
  <si>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</si>
  <si>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</si>
  <si>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</si>
  <si>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</si>
  <si>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</si>
  <si>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</si>
  <si>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</si>
  <si>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</si>
  <si>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</si>
  <si>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</si>
  <si>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</si>
  <si>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</si>
  <si>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</si>
  <si>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</si>
  <si>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</si>
  <si>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</si>
  <si>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</si>
  <si>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</si>
  <si>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</si>
  <si>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</si>
  <si>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</si>
  <si>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</si>
  <si>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</si>
  <si>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</si>
  <si>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</si>
  <si>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</si>
  <si>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</si>
  <si>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</si>
  <si>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</si>
  <si>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</si>
  <si>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</si>
  <si>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</si>
  <si>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</si>
  <si>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</si>
  <si>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</si>
  <si>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</si>
  <si>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</si>
  <si>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</si>
  <si>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</si>
  <si>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</si>
  <si>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</si>
  <si>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</si>
  <si>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</si>
  <si>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</si>
  <si>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</si>
  <si>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</si>
  <si>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</si>
  <si>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</si>
  <si>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</si>
  <si>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</si>
  <si>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</si>
  <si>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</si>
  <si>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</si>
  <si>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</si>
  <si>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</si>
  <si>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</si>
  <si>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</si>
  <si>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</si>
  <si>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</si>
  <si>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</si>
  <si>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</si>
  <si>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</si>
  <si>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</si>
  <si>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</si>
  <si>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</si>
  <si>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</si>
  <si>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</si>
  <si>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</si>
  <si>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</si>
  <si>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</si>
  <si>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</si>
  <si>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</si>
  <si>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</si>
  <si>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</si>
  <si>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</si>
  <si>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</si>
  <si>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</si>
  <si>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</si>
  <si>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</si>
  <si>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</si>
  <si>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</si>
  <si>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</si>
  <si>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</si>
  <si>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</si>
  <si>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</si>
  <si>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</si>
  <si>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</si>
  <si>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</si>
  <si>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</si>
  <si>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</si>
  <si>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</si>
  <si>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</si>
  <si>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</si>
  <si>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</si>
  <si>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</si>
  <si>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</si>
  <si>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</si>
  <si>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</si>
  <si>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</si>
  <si>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</si>
  <si>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</si>
  <si>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</si>
  <si>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</si>
  <si>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</si>
  <si>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</si>
  <si>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</si>
  <si>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</si>
  <si>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</si>
  <si>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</si>
  <si>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</si>
  <si>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</si>
  <si>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</si>
  <si>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</si>
  <si>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</si>
  <si>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</si>
  <si>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</si>
  <si>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</si>
  <si>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</si>
  <si>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</si>
  <si>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</si>
  <si>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</si>
  <si>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</si>
  <si>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</si>
  <si>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</si>
  <si>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</si>
  <si>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</si>
  <si>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</si>
  <si>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</si>
  <si>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</si>
  <si>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</si>
  <si>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</si>
  <si>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</si>
  <si>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</si>
  <si>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</si>
  <si>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</si>
  <si>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</si>
  <si>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</si>
  <si>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</si>
  <si>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</si>
  <si>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</si>
  <si>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</si>
  <si>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</si>
  <si>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</si>
  <si>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</si>
  <si>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</si>
  <si>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</si>
  <si>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</si>
  <si>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</si>
  <si>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</si>
  <si>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</si>
  <si>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</si>
  <si>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</si>
  <si>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</si>
  <si>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</si>
  <si>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</si>
  <si>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</si>
  <si>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</si>
  <si>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</si>
  <si>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</si>
  <si>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</si>
  <si>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</si>
  <si>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</si>
  <si>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</si>
  <si>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</si>
  <si>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</si>
  <si>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</si>
  <si>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</si>
  <si>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</si>
  <si>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</si>
  <si>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</si>
  <si>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</si>
  <si>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</si>
  <si>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</si>
  <si>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</si>
  <si>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</si>
  <si>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</si>
  <si>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</si>
  <si>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</si>
  <si>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</si>
  <si>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</si>
  <si>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</si>
  <si>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</si>
  <si>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</si>
  <si>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</si>
  <si>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</si>
  <si>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</si>
  <si>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</si>
  <si>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</si>
  <si>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</si>
  <si>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</si>
  <si>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</si>
  <si>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</si>
  <si>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</si>
  <si>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</si>
  <si>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</si>
  <si>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</si>
  <si>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</si>
  <si>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</si>
  <si>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</si>
  <si>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</si>
  <si>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</si>
  <si>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</si>
  <si>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</si>
  <si>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</si>
  <si>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</si>
  <si>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</si>
  <si>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</si>
  <si>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</si>
  <si>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</si>
  <si>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</si>
  <si>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</si>
  <si>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</si>
  <si>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</si>
  <si>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</si>
  <si>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</si>
  <si>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</si>
  <si>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</si>
  <si>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</si>
  <si>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</si>
  <si>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</si>
  <si>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</si>
  <si>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</si>
  <si>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</si>
  <si>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</si>
  <si>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</si>
  <si>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</si>
  <si>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</si>
  <si>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</si>
  <si>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</si>
  <si>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</si>
  <si>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</si>
  <si>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</si>
  <si>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</si>
  <si>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</si>
  <si>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</si>
  <si>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</si>
  <si>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</si>
  <si>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</si>
  <si>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</si>
  <si>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</si>
  <si>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</si>
  <si>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</si>
  <si>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</si>
  <si>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</si>
  <si>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</si>
  <si>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</si>
  <si>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</si>
  <si>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</si>
  <si>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</si>
  <si>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</si>
  <si>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</si>
  <si>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</si>
  <si>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</si>
  <si>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</si>
  <si>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</si>
  <si>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</si>
  <si>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</si>
  <si>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</si>
  <si>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</si>
  <si>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</si>
  <si>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</si>
  <si>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</si>
  <si>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</si>
  <si>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</si>
  <si>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</si>
  <si>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</si>
  <si>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</si>
  <si>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</si>
  <si>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</si>
  <si>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</si>
  <si>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</si>
  <si>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</si>
  <si>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</si>
  <si>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</si>
  <si>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</si>
  <si>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</si>
  <si>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</si>
  <si>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</si>
  <si>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</si>
  <si>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</si>
  <si>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</si>
  <si>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</si>
  <si>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</si>
  <si>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</si>
  <si>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</si>
  <si>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</si>
  <si>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</si>
  <si>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</si>
  <si>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</si>
  <si>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</si>
  <si>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</si>
  <si>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</si>
  <si>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</si>
  <si>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</si>
  <si>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</si>
  <si>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</si>
  <si>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</si>
  <si>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</si>
  <si>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</si>
  <si>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</si>
  <si>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</si>
  <si>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</si>
  <si>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</si>
  <si>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</si>
  <si>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</si>
  <si>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</si>
  <si>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</si>
  <si>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</si>
  <si>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</si>
  <si>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</si>
  <si>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</si>
  <si>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</si>
  <si>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</si>
  <si>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</si>
  <si>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</si>
  <si>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</si>
  <si>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</si>
  <si>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</si>
  <si>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</si>
  <si>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</si>
  <si>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</si>
  <si>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</si>
  <si>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</si>
  <si>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</si>
  <si>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</si>
  <si>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</si>
  <si>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</si>
  <si>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</si>
  <si>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</si>
  <si>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</si>
  <si>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</si>
  <si>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</si>
  <si>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</si>
  <si>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</si>
  <si>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</si>
  <si>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</si>
  <si>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</si>
  <si>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</si>
  <si>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</si>
  <si>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</si>
  <si>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</si>
  <si>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</si>
  <si>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</si>
  <si>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</si>
  <si>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</si>
  <si>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</si>
  <si>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</si>
  <si>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</si>
  <si>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</si>
  <si>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</si>
  <si>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</si>
  <si>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</si>
  <si>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</si>
  <si>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</si>
  <si>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</si>
  <si>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</si>
  <si>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</si>
  <si>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</si>
  <si>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</si>
  <si>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</si>
  <si>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</si>
  <si>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</si>
  <si>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</si>
  <si>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</si>
  <si>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</si>
  <si>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</si>
  <si>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</si>
  <si>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</si>
  <si>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</si>
  <si>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</si>
  <si>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</si>
  <si>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</si>
  <si>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</si>
  <si>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</si>
  <si>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</si>
  <si>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</si>
  <si>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</si>
  <si>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</si>
  <si>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</si>
  <si>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</si>
  <si>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</si>
  <si>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</si>
  <si>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</si>
  <si>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</si>
  <si>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</si>
  <si>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</si>
  <si>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</si>
  <si>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</si>
  <si>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</si>
  <si>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</si>
  <si>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</si>
  <si>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</si>
  <si>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</si>
  <si>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</si>
  <si>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</si>
  <si>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</si>
  <si>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</si>
  <si>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</si>
  <si>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</si>
  <si>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</si>
  <si>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</si>
  <si>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</si>
  <si>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</si>
  <si>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</si>
  <si>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</si>
  <si>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</si>
  <si>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</si>
  <si>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</si>
  <si>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</si>
  <si>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</si>
  <si>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</si>
  <si>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</si>
  <si>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</si>
  <si>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</si>
  <si>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</si>
  <si>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</si>
  <si>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</si>
  <si>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</si>
  <si>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</si>
  <si>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</si>
  <si>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</si>
  <si>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</si>
  <si>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</si>
  <si>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</si>
  <si>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</si>
  <si>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</si>
  <si>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</si>
  <si>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</si>
  <si>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</si>
  <si>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</si>
  <si>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</si>
  <si>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</si>
  <si>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</si>
  <si>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</si>
  <si>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</si>
  <si>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</si>
  <si>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</si>
  <si>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</si>
  <si>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</si>
  <si>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</si>
  <si>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</si>
  <si>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</si>
  <si>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</si>
  <si>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</si>
  <si>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</si>
  <si>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</si>
  <si>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</si>
  <si>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</si>
  <si>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</si>
  <si>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</si>
  <si>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</si>
  <si>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</si>
  <si>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</si>
  <si>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</si>
  <si>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</si>
  <si>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</si>
  <si>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</si>
  <si>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</si>
  <si>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</si>
  <si>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</si>
  <si>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</si>
  <si>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</si>
  <si>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</si>
  <si>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</si>
  <si>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</si>
  <si>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</si>
  <si>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</si>
  <si>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</si>
  <si>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</si>
  <si>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</si>
  <si>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</si>
  <si>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</si>
  <si>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</si>
  <si>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</si>
  <si>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</si>
  <si>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</si>
  <si>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</si>
  <si>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</si>
  <si>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</si>
  <si>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</si>
  <si>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</si>
  <si>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</si>
  <si>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</si>
  <si>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</si>
  <si>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</si>
  <si>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</si>
  <si>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</si>
  <si>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</si>
  <si>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</si>
  <si>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</si>
  <si>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</si>
  <si>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</si>
  <si>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</si>
  <si>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</si>
  <si>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</si>
  <si>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</si>
  <si>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</si>
  <si>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</si>
  <si>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</si>
  <si>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</si>
  <si>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</si>
  <si>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</si>
  <si>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</si>
  <si>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</si>
  <si>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</si>
  <si>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</si>
  <si>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</si>
  <si>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</si>
  <si>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</si>
  <si>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</si>
  <si>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</si>
  <si>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</si>
  <si>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</si>
  <si>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</si>
  <si>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</si>
  <si>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</si>
  <si>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</si>
  <si>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</si>
  <si>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</si>
  <si>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</si>
  <si>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</si>
  <si>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</si>
  <si>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</si>
  <si>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</si>
  <si>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</si>
  <si>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</si>
  <si>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</si>
  <si>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</si>
  <si>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</si>
  <si>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</si>
  <si>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</si>
  <si>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</si>
  <si>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</si>
  <si>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</si>
  <si>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</si>
  <si>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</si>
  <si>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</si>
  <si>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</si>
  <si>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</si>
  <si>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</si>
  <si>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</si>
  <si>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</si>
  <si>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</si>
  <si>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</si>
  <si>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</si>
  <si>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</si>
  <si>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</si>
  <si>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</si>
  <si>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</si>
  <si>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</si>
  <si>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</si>
  <si>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</si>
  <si>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</si>
  <si>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</si>
  <si>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</si>
  <si>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</si>
  <si>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</si>
  <si>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</si>
  <si>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</si>
  <si>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</si>
  <si>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</si>
  <si>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</si>
  <si>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</si>
  <si>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</si>
  <si>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</si>
  <si>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</si>
  <si>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</si>
  <si>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</si>
  <si>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</si>
  <si>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</si>
  <si>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</si>
  <si>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</si>
  <si>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</si>
  <si>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</si>
  <si>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</si>
  <si>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</si>
  <si>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</si>
  <si>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</si>
  <si>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</si>
  <si>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</si>
  <si>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</si>
  <si>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</si>
  <si>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</si>
  <si>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</si>
  <si>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</si>
  <si>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</si>
  <si>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</si>
  <si>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</si>
  <si>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</si>
  <si>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</si>
  <si>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</si>
  <si>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</si>
  <si>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</si>
  <si>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</si>
  <si>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</si>
  <si>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</si>
  <si>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</si>
  <si>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</si>
  <si>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</si>
  <si>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</si>
  <si>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</si>
  <si>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</si>
  <si>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</si>
  <si>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</si>
  <si>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</si>
  <si>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</si>
  <si>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</si>
  <si>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</si>
  <si>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</si>
  <si>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</si>
  <si>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</si>
  <si>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</si>
  <si>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</si>
  <si>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</si>
  <si>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</si>
  <si>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</si>
  <si>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</si>
  <si>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</si>
  <si>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</si>
  <si>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</si>
  <si>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</si>
  <si>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</si>
  <si>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</si>
  <si>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</si>
  <si>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</si>
  <si>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</si>
  <si>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</si>
  <si>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</si>
  <si>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</si>
  <si>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</si>
  <si>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</si>
  <si>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</si>
  <si>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</si>
  <si>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</si>
  <si>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</si>
  <si>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</si>
  <si>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</si>
  <si>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</si>
  <si>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</si>
  <si>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</si>
  <si>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</si>
  <si>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</si>
  <si>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</si>
  <si>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</si>
  <si>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</si>
  <si>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</si>
  <si>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</si>
  <si>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</si>
  <si>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</si>
  <si>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</si>
  <si>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</si>
  <si>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</si>
  <si>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</si>
  <si>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</si>
  <si>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</si>
  <si>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</si>
  <si>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</si>
  <si>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</si>
  <si>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</si>
  <si>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</si>
  <si>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</si>
  <si>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</si>
  <si>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</si>
  <si>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</si>
  <si>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</si>
  <si>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</si>
  <si>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</si>
  <si>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</si>
  <si>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</si>
  <si>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</si>
  <si>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</si>
  <si>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</si>
  <si>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</si>
  <si>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</si>
  <si>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</si>
  <si>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</si>
  <si>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</si>
  <si>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</si>
  <si>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</si>
  <si>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</si>
  <si>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</si>
  <si>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</si>
  <si>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</si>
  <si>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</si>
  <si>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</si>
  <si>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</si>
  <si>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</si>
  <si>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</si>
  <si>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</si>
  <si>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</si>
  <si>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</si>
  <si>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</si>
  <si>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</si>
  <si>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</si>
  <si>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</si>
  <si>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</si>
  <si>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</si>
  <si>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</si>
  <si>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</si>
  <si>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</si>
  <si>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</si>
  <si>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</si>
  <si>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</si>
  <si>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</si>
  <si>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</si>
  <si>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</si>
  <si>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</si>
  <si>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</si>
  <si>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</si>
  <si>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</si>
  <si>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</si>
  <si>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</si>
  <si>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</si>
  <si>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</si>
  <si>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</si>
  <si>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</si>
  <si>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</si>
  <si>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</si>
  <si>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</si>
  <si>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</si>
  <si>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</si>
  <si>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</si>
  <si>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</si>
  <si>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</si>
  <si>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</si>
  <si>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</si>
  <si>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</si>
  <si>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</si>
  <si>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</si>
  <si>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</si>
  <si>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</si>
  <si>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</si>
  <si>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</si>
  <si>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</si>
  <si>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</si>
  <si>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</si>
  <si>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</si>
  <si>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</si>
  <si>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</si>
  <si>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</si>
  <si>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</si>
  <si>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</si>
  <si>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</si>
  <si>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</si>
  <si>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</si>
  <si>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</si>
  <si>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</si>
  <si>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</si>
  <si>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</si>
  <si>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</si>
  <si>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</si>
  <si>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</si>
  <si>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</si>
  <si>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</si>
  <si>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</si>
  <si>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</si>
  <si>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</si>
  <si>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</si>
  <si>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</si>
  <si>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</si>
  <si>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</si>
  <si>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</si>
  <si>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</si>
  <si>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</si>
  <si>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</si>
  <si>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</si>
  <si>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</si>
  <si>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</si>
  <si>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</si>
  <si>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</si>
  <si>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</si>
  <si>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</si>
  <si>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</si>
  <si>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</si>
  <si>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</si>
  <si>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</si>
  <si>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</si>
  <si>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</si>
  <si>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</si>
  <si>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</si>
  <si>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</si>
  <si>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</si>
  <si>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</si>
  <si>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</si>
  <si>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</si>
  <si>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</si>
  <si>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</si>
  <si>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</si>
  <si>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</si>
  <si>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</si>
  <si>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</si>
  <si>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</si>
  <si>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</si>
  <si>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</si>
  <si>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</si>
  <si>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</si>
  <si>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</si>
  <si>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</si>
  <si>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</si>
  <si>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</si>
  <si>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</si>
  <si>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</si>
  <si>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</si>
  <si>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</si>
  <si>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</si>
  <si>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</si>
  <si>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</si>
  <si>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</si>
  <si>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</si>
  <si>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</si>
  <si>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</si>
  <si>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</si>
  <si>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</si>
  <si>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</si>
  <si>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</si>
  <si>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</si>
  <si>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</si>
  <si>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</si>
  <si>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</si>
  <si>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</si>
  <si>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</si>
  <si>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</si>
  <si>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</si>
  <si>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</si>
  <si>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</si>
  <si>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</si>
  <si>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</si>
  <si>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</si>
  <si>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</si>
  <si>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</si>
  <si>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</si>
  <si>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</si>
  <si>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</si>
  <si>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</si>
  <si>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</si>
  <si>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</si>
  <si>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</si>
  <si>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</si>
  <si>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</si>
  <si>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</si>
  <si>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</si>
  <si>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</si>
  <si>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</si>
  <si>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</si>
  <si>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</si>
  <si>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</si>
  <si>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</si>
  <si>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</si>
  <si>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</si>
  <si>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</si>
  <si>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</si>
  <si>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</si>
  <si>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</si>
  <si>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</si>
  <si>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</si>
  <si>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</si>
  <si>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</si>
  <si>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</si>
  <si>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</si>
  <si>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</si>
  <si>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</si>
  <si>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</si>
  <si>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</si>
  <si>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</si>
  <si>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</si>
  <si>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</si>
  <si>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</si>
  <si>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</si>
  <si>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</si>
  <si>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</si>
  <si>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</si>
  <si>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</si>
  <si>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</si>
  <si>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</si>
  <si>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</si>
  <si>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</si>
  <si>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</si>
  <si>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</si>
  <si>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</si>
  <si>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</si>
  <si>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</si>
  <si>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</si>
  <si>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</si>
  <si>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</si>
  <si>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</si>
  <si>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</si>
  <si>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</si>
  <si>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</si>
  <si>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</si>
  <si>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</si>
  <si>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</si>
  <si>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</si>
  <si>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</si>
  <si>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</si>
  <si>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</si>
  <si>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</si>
  <si>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</si>
  <si>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</si>
  <si>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</si>
  <si>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</si>
  <si>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</si>
  <si>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</si>
  <si>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</si>
  <si>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</si>
  <si>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</si>
  <si>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</si>
  <si>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</si>
  <si>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</si>
  <si>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</si>
  <si>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</si>
  <si>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</si>
  <si>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</si>
  <si>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</si>
  <si>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</si>
  <si>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</si>
  <si>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</si>
  <si>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</si>
  <si>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</si>
  <si>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</si>
  <si>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</si>
  <si>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</si>
  <si>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</si>
  <si>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</si>
  <si>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</si>
  <si>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</si>
  <si>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</si>
  <si>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</si>
  <si>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</si>
  <si>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</si>
  <si>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</si>
  <si>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</si>
  <si>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</si>
  <si>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</si>
  <si>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</si>
  <si>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</si>
  <si>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</si>
  <si>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</si>
  <si>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</si>
  <si>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</si>
  <si>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</si>
  <si>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</si>
  <si>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</si>
  <si>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</si>
  <si>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</si>
  <si>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</si>
  <si>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</si>
  <si>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</si>
  <si>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</si>
  <si>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</si>
  <si>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</si>
  <si>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</si>
  <si>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</si>
  <si>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</si>
  <si>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</si>
  <si>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</si>
  <si>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</si>
  <si>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</si>
  <si>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</si>
  <si>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</si>
  <si>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</si>
  <si>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</si>
  <si>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</si>
  <si>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</si>
  <si>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</si>
  <si>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</si>
  <si>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</si>
  <si>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</si>
  <si>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</si>
  <si>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</si>
  <si>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</si>
  <si>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</si>
  <si>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</si>
  <si>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</si>
  <si>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</si>
  <si>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</si>
  <si>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</si>
  <si>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</si>
  <si>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</si>
  <si>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</si>
  <si>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</si>
  <si>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</si>
  <si>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</si>
  <si>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</si>
  <si>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</si>
  <si>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</si>
  <si>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</si>
  <si>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</si>
  <si>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</si>
  <si>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</si>
  <si>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</si>
  <si>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</si>
  <si>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</si>
  <si>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</si>
  <si>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</si>
  <si>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</si>
  <si>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</si>
  <si>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</si>
  <si>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</si>
  <si>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</si>
  <si>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</si>
  <si>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</si>
  <si>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</si>
  <si>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</si>
  <si>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</si>
  <si>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</si>
  <si>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</si>
  <si>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</si>
  <si>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</si>
  <si>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</si>
  <si>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</si>
  <si>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</si>
  <si>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</si>
  <si>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</si>
  <si>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</si>
  <si>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</si>
  <si>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</si>
  <si>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</si>
  <si>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</si>
  <si>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</si>
  <si>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</si>
  <si>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</si>
  <si>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</si>
  <si>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</si>
  <si>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</si>
  <si>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</si>
  <si>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</si>
  <si>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</si>
  <si>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</si>
  <si>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</si>
  <si>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</si>
  <si>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</si>
  <si>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</si>
  <si>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</si>
  <si>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</si>
  <si>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</si>
  <si>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</si>
  <si>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</si>
  <si>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</si>
  <si>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</si>
  <si>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</si>
  <si>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</si>
  <si>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</si>
  <si>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</si>
  <si>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</si>
  <si>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</si>
  <si>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</si>
  <si>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</si>
  <si>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</si>
  <si>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</si>
  <si>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</si>
  <si>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</si>
  <si>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</si>
  <si>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</si>
  <si>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</si>
  <si>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</si>
  <si>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</si>
  <si>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</si>
  <si>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</si>
  <si>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</si>
  <si>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</si>
  <si>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</si>
  <si>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</si>
  <si>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</si>
  <si>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</si>
  <si>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</si>
  <si>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</si>
  <si>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</si>
  <si>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</si>
  <si>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</si>
  <si>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</si>
  <si>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</si>
  <si>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</si>
  <si>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</si>
  <si>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</si>
  <si>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</si>
  <si>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</si>
  <si>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</si>
  <si>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</si>
  <si>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</si>
  <si>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</si>
  <si>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</si>
  <si>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</si>
  <si>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</si>
  <si>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</si>
  <si>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</si>
  <si>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</si>
  <si>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</si>
  <si>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</si>
  <si>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</si>
  <si>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</si>
  <si>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</si>
  <si>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</si>
  <si>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</si>
  <si>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</si>
  <si>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</si>
  <si>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</si>
  <si>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</si>
  <si>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</si>
  <si>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</si>
  <si>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</si>
  <si>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</si>
  <si>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</si>
  <si>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</si>
  <si>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</si>
  <si>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</si>
  <si>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</si>
  <si>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</si>
  <si>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</si>
  <si>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</si>
  <si>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</si>
  <si>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</si>
  <si>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</si>
  <si>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</si>
  <si>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</si>
  <si>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</si>
  <si>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</si>
  <si>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</si>
  <si>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</si>
  <si>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</si>
  <si>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</si>
  <si>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</si>
  <si>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</si>
  <si>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</si>
  <si>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</si>
  <si>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</si>
  <si>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</si>
  <si>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</si>
  <si>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</si>
  <si>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</si>
  <si>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</si>
  <si>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</si>
  <si>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</si>
  <si>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</si>
  <si>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</si>
  <si>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</si>
  <si>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</si>
  <si>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</si>
  <si>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</si>
  <si>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</si>
  <si>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</si>
  <si>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</si>
  <si>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</si>
  <si>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</si>
  <si>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</si>
  <si>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</si>
  <si>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</si>
  <si>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</si>
  <si>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</si>
  <si>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</si>
  <si>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</si>
  <si>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</si>
  <si>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</si>
  <si>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</si>
  <si>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</si>
  <si>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</si>
  <si>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</si>
  <si>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</si>
  <si>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</si>
  <si>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</si>
  <si>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</si>
  <si>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</si>
  <si>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</si>
  <si>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</si>
  <si>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</si>
  <si>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</si>
  <si>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</si>
  <si>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</si>
  <si>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</si>
  <si>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</si>
  <si>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</si>
  <si>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</si>
  <si>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</si>
  <si>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</si>
  <si>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</si>
  <si>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</si>
  <si>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</si>
  <si>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</si>
  <si>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</si>
  <si>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</si>
  <si>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</si>
  <si>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</si>
  <si>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</si>
  <si>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</si>
  <si>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</si>
  <si>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</si>
  <si>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</si>
  <si>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</si>
  <si>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</si>
  <si>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</si>
  <si>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</si>
  <si>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</si>
  <si>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</si>
  <si>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</si>
  <si>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</si>
  <si>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</si>
  <si>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</si>
  <si>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</si>
  <si>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</si>
  <si>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</si>
  <si>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</si>
  <si>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</si>
  <si>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</si>
  <si>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</si>
  <si>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</si>
  <si>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</si>
  <si>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</si>
  <si>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</si>
  <si>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</si>
  <si>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</si>
  <si>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</si>
  <si>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</si>
  <si>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</si>
  <si>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</si>
  <si>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</si>
  <si>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</si>
  <si>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</si>
  <si>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</si>
  <si>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</si>
  <si>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</si>
  <si>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</si>
  <si>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</si>
  <si>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</si>
  <si>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</si>
  <si>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</si>
  <si>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</si>
  <si>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</si>
  <si>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</si>
  <si>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</si>
  <si>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</si>
  <si>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</si>
  <si>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</si>
  <si>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</si>
  <si>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</si>
  <si>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</si>
  <si>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</si>
  <si>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</si>
  <si>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</si>
  <si>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</si>
  <si>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</si>
  <si>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</si>
  <si>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</si>
  <si>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</si>
  <si>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</si>
  <si>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</si>
  <si>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</si>
  <si>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</si>
  <si>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</si>
  <si>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</si>
  <si>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</si>
  <si>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</si>
  <si>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</si>
  <si>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</si>
  <si>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</si>
  <si>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</si>
  <si>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</si>
  <si>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</si>
  <si>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</si>
  <si>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</si>
  <si>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</si>
  <si>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</si>
  <si>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</si>
  <si>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</si>
  <si>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</si>
  <si>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</si>
  <si>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</si>
  <si>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</si>
  <si>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</si>
  <si>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</si>
  <si>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</si>
  <si>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</si>
  <si>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</si>
  <si>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</si>
  <si>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</si>
  <si>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</si>
  <si>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</si>
  <si>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</si>
  <si>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</si>
  <si>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</si>
  <si>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</si>
  <si>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</si>
  <si>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</si>
  <si>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</si>
  <si>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</si>
  <si>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</si>
  <si>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</si>
  <si>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</si>
  <si>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</si>
  <si>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</si>
  <si>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</si>
  <si>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</si>
  <si>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</si>
  <si>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</si>
  <si>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</si>
  <si>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</si>
  <si>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</si>
  <si>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</si>
  <si>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</si>
  <si>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</si>
  <si>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</si>
  <si>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</si>
  <si>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</si>
  <si>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</si>
  <si>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</si>
  <si>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</si>
  <si>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</si>
  <si>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</si>
  <si>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</si>
  <si>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</si>
  <si>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</si>
  <si>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</si>
  <si>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</si>
  <si>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</si>
  <si>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</si>
  <si>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</si>
  <si>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</si>
  <si>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</si>
  <si>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</si>
  <si>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</si>
  <si>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</si>
  <si>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</si>
  <si>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</si>
  <si>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</si>
  <si>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</si>
  <si>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</si>
  <si>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</si>
  <si>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</si>
  <si>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</si>
  <si>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</si>
  <si>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</si>
  <si>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</si>
  <si>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</si>
  <si>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</si>
  <si>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</si>
  <si>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</si>
  <si>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</si>
  <si>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</si>
  <si>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</si>
  <si>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</si>
  <si>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</si>
  <si>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</si>
  <si>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</si>
  <si>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</si>
  <si>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</si>
  <si>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</si>
  <si>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</si>
  <si>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</si>
  <si>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</si>
  <si>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</si>
  <si>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</si>
  <si>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</si>
  <si>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</si>
  <si>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</si>
  <si>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</si>
  <si>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</si>
  <si>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</si>
  <si>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</si>
  <si>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</si>
  <si>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</si>
  <si>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</si>
  <si>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</si>
  <si>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</si>
  <si>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</si>
  <si>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</si>
  <si>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</si>
  <si>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</si>
  <si>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</si>
  <si>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</si>
  <si>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</si>
  <si>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</si>
  <si>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</si>
  <si>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</si>
  <si>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</si>
  <si>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</si>
  <si>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</si>
  <si>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</si>
  <si>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</si>
  <si>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</si>
  <si>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</si>
  <si>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</si>
  <si>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</si>
  <si>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</si>
  <si>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</si>
  <si>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</si>
  <si>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</si>
  <si>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</si>
  <si>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</si>
  <si>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</si>
  <si>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</si>
  <si>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</si>
  <si>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</si>
  <si>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</si>
  <si>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</si>
  <si>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</si>
  <si>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</si>
  <si>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</si>
  <si>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</si>
  <si>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</si>
  <si>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</si>
  <si>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</si>
  <si>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</si>
  <si>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</si>
  <si>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</si>
  <si>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</si>
  <si>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</si>
  <si>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</si>
  <si>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</si>
  <si>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</si>
  <si>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</si>
  <si>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</si>
  <si>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</si>
  <si>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</si>
  <si>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</si>
  <si>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</si>
  <si>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</si>
  <si>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</si>
  <si>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</si>
  <si>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</si>
  <si>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</si>
  <si>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</si>
  <si>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</si>
  <si>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</si>
  <si>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</si>
  <si>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</si>
  <si>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</si>
  <si>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</si>
  <si>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</si>
  <si>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</si>
  <si>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</si>
  <si>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</si>
  <si>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</si>
  <si>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</si>
  <si>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</si>
  <si>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</si>
  <si>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</si>
  <si>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</si>
  <si>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</si>
  <si>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</si>
  <si>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</si>
  <si>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</si>
  <si>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</si>
  <si>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</si>
  <si>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</si>
  <si>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</si>
  <si>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</si>
  <si>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</si>
  <si>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</si>
  <si>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</si>
  <si>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</si>
  <si>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</si>
  <si>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</si>
  <si>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</si>
  <si>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</si>
  <si>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</si>
  <si>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</si>
  <si>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</si>
  <si>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</si>
  <si>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</si>
  <si>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</si>
  <si>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</si>
  <si>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</si>
  <si>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</si>
  <si>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</si>
  <si>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</si>
  <si>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</si>
  <si>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</si>
  <si>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</si>
  <si>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</si>
  <si>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</si>
  <si>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</si>
  <si>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</si>
  <si>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</si>
  <si>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</si>
  <si>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</si>
  <si>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</si>
  <si>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</si>
  <si>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</si>
  <si>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</si>
  <si>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</si>
  <si>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</si>
  <si>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</si>
  <si>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</si>
  <si>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</si>
  <si>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</si>
  <si>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</si>
  <si>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</si>
  <si>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</si>
  <si>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</si>
  <si>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</si>
  <si>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</si>
  <si>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</si>
  <si>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</si>
  <si>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</si>
  <si>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</si>
  <si>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</si>
  <si>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</si>
  <si>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</si>
  <si>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</si>
  <si>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</si>
  <si>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</si>
  <si>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</si>
  <si>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</si>
  <si>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</si>
  <si>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</si>
  <si>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</si>
  <si>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</si>
  <si>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</si>
  <si>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</si>
  <si>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</si>
  <si>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</si>
  <si>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</si>
  <si>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</si>
  <si>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</si>
  <si>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</si>
  <si>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</si>
  <si>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</si>
  <si>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</si>
  <si>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</si>
  <si>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</si>
  <si>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</si>
  <si>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</si>
  <si>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</si>
  <si>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</si>
  <si>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</si>
  <si>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</si>
  <si>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</si>
  <si>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</si>
  <si>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</si>
  <si>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</si>
  <si>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</si>
  <si>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</si>
  <si>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</si>
  <si>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</si>
  <si>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</si>
  <si>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</si>
  <si>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</si>
  <si>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</si>
  <si>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</si>
  <si>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</si>
  <si>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</si>
  <si>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</si>
  <si>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</si>
  <si>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</si>
  <si>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</si>
  <si>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</si>
  <si>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</si>
  <si>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</si>
  <si>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</si>
  <si>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</si>
  <si>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</si>
  <si>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</si>
  <si>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</si>
  <si>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</si>
  <si>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</si>
  <si>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</si>
  <si>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</si>
  <si>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</si>
  <si>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</si>
  <si>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</si>
  <si>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</si>
  <si>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</si>
  <si>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</si>
  <si>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</si>
  <si>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</si>
  <si>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</si>
  <si>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</si>
  <si>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</si>
  <si>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</si>
  <si>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</si>
  <si>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</si>
  <si>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</si>
  <si>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</si>
  <si>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</si>
  <si>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</si>
  <si>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</si>
  <si>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</si>
  <si>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</si>
  <si>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</si>
  <si>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</si>
  <si>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</si>
  <si>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</si>
  <si>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</si>
  <si>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</si>
  <si>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</si>
  <si>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</si>
  <si>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</si>
  <si>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</si>
  <si>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</si>
  <si>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</si>
  <si>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</si>
  <si>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</si>
  <si>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</si>
  <si>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</si>
  <si>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</si>
  <si>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</si>
  <si>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</si>
  <si>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</si>
  <si>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</si>
  <si>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</si>
  <si>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</si>
  <si>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</si>
  <si>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</si>
  <si>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</si>
  <si>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</si>
  <si>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</si>
  <si>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</si>
  <si>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</si>
  <si>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</si>
  <si>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</si>
  <si>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</si>
  <si>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</si>
  <si>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</si>
  <si>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</si>
  <si>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</si>
  <si>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</si>
  <si>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</si>
  <si>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</si>
  <si>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</si>
  <si>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</si>
  <si>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</si>
  <si>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</si>
  <si>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</si>
  <si>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</si>
  <si>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</si>
  <si>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</si>
  <si>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</si>
  <si>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</si>
  <si>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</si>
  <si>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</si>
  <si>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</si>
  <si>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</si>
  <si>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</si>
  <si>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</si>
  <si>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</si>
  <si>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</si>
  <si>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</si>
  <si>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</si>
  <si>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</si>
  <si>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</si>
  <si>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</si>
  <si>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</si>
  <si>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</si>
  <si>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</si>
  <si>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</si>
  <si>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</si>
  <si>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</si>
  <si>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</si>
  <si>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</si>
  <si>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</si>
  <si>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</si>
  <si>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</si>
  <si>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</si>
  <si>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</si>
  <si>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</si>
  <si>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</si>
  <si>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</si>
  <si>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</si>
  <si>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</si>
  <si>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</si>
  <si>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</si>
  <si>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</si>
  <si>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</si>
  <si>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</si>
  <si>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</si>
  <si>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</si>
  <si>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</si>
  <si>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</si>
  <si>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</si>
  <si>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</si>
  <si>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</si>
  <si>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</si>
  <si>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</si>
  <si>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</si>
  <si>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</si>
  <si>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</si>
  <si>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</si>
  <si>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</si>
  <si>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</si>
  <si>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</si>
  <si>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</si>
  <si>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</si>
  <si>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</si>
  <si>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</si>
  <si>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</si>
  <si>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</si>
  <si>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</si>
  <si>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</si>
  <si>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</si>
  <si>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</si>
  <si>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</si>
  <si>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</si>
  <si>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</si>
  <si>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</si>
  <si>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</si>
  <si>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</si>
  <si>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</si>
  <si>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</si>
  <si>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</si>
  <si>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</si>
  <si>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</si>
  <si>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</si>
  <si>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</si>
  <si>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</si>
  <si>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</si>
  <si>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</si>
  <si>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</si>
  <si>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</si>
  <si>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</si>
  <si>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</si>
  <si>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</si>
  <si>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</si>
  <si>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</si>
  <si>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</si>
  <si>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</si>
  <si>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</si>
  <si>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</si>
  <si>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</si>
  <si>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</si>
  <si>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</si>
  <si>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</si>
  <si>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</si>
  <si>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</si>
  <si>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</si>
  <si>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</si>
  <si>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</si>
  <si>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</si>
  <si>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</si>
  <si>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</si>
  <si>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</si>
  <si>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</si>
  <si>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</si>
  <si>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</si>
  <si>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</si>
  <si>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</si>
  <si>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</si>
  <si>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</si>
  <si>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</si>
  <si>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</si>
  <si>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</si>
  <si>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</si>
  <si>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</si>
  <si>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</si>
  <si>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</si>
  <si>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</si>
  <si>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</si>
  <si>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</si>
  <si>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</si>
  <si>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</si>
  <si>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</si>
  <si>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</si>
  <si>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</si>
  <si>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</si>
  <si>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</si>
  <si>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</si>
  <si>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</si>
  <si>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</si>
  <si>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</si>
  <si>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</si>
  <si>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</si>
  <si>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</si>
  <si>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</si>
  <si>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</si>
  <si>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</si>
  <si>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</si>
  <si>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</si>
  <si>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</si>
  <si>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</si>
  <si>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</si>
  <si>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</si>
  <si>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</si>
  <si>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</si>
  <si>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</si>
  <si>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</si>
  <si>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</si>
  <si>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</si>
  <si>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</si>
  <si>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</si>
  <si>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</si>
  <si>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</si>
  <si>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</si>
  <si>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</si>
  <si>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</si>
  <si>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</si>
  <si>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</si>
  <si>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</si>
  <si>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</si>
  <si>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</si>
  <si>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</si>
  <si>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</si>
  <si>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</si>
  <si>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</si>
  <si>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</si>
  <si>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</si>
  <si>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</si>
  <si>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</si>
  <si>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</si>
  <si>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</si>
  <si>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</si>
  <si>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</si>
  <si>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</si>
  <si>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</si>
  <si>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</si>
  <si>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</si>
  <si>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</si>
  <si>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</si>
  <si>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</si>
  <si>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</si>
  <si>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</si>
  <si>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</si>
  <si>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</si>
  <si>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</si>
  <si>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</si>
  <si>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</si>
  <si>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</si>
  <si>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</si>
  <si>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</si>
  <si>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</si>
  <si>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</si>
  <si>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</si>
  <si>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</si>
  <si>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</si>
  <si>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</si>
  <si>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</si>
  <si>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</si>
  <si>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</si>
  <si>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</si>
  <si>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</si>
  <si>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</si>
  <si>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</si>
  <si>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</si>
  <si>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</si>
  <si>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</si>
  <si>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</si>
  <si>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</si>
  <si>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</si>
  <si>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</si>
  <si>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</si>
  <si>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</si>
  <si>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</si>
  <si>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</si>
  <si>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</si>
  <si>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</si>
  <si>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</si>
  <si>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</si>
  <si>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</si>
  <si>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</si>
  <si>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</si>
  <si>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</si>
  <si>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</si>
  <si>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</si>
  <si>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</si>
  <si>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</si>
  <si>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</si>
  <si>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</si>
  <si>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</si>
  <si>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</si>
  <si>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</si>
  <si>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</si>
  <si>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</si>
  <si>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</si>
  <si>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</si>
  <si>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</si>
  <si>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</si>
  <si>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</si>
  <si>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</si>
  <si>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</si>
  <si>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</si>
  <si>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</si>
  <si>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</si>
  <si>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</si>
  <si>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</si>
  <si>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</si>
  <si>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</si>
  <si>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</si>
  <si>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</si>
  <si>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</si>
  <si>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</si>
  <si>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</si>
  <si>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</si>
  <si>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</si>
  <si>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</si>
  <si>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</si>
  <si>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</si>
  <si>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</si>
  <si>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</si>
  <si>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</si>
  <si>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</si>
  <si>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</si>
  <si>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</si>
  <si>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</si>
  <si>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</si>
  <si>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</si>
  <si>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</si>
  <si>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</si>
  <si>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</si>
  <si>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</si>
  <si>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</si>
  <si>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</si>
  <si>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</si>
  <si>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</si>
  <si>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</si>
  <si>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</si>
  <si>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</si>
  <si>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</si>
  <si>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</si>
  <si>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</si>
  <si>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</si>
  <si>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</si>
  <si>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</si>
  <si>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</si>
  <si>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</si>
  <si>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</si>
  <si>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</si>
  <si>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</si>
  <si>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</si>
  <si>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</si>
  <si>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</si>
  <si>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</si>
  <si>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</si>
  <si>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</si>
  <si>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</si>
  <si>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</si>
  <si>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</si>
  <si>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</si>
  <si>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</si>
  <si>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</si>
  <si>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</si>
  <si>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</si>
  <si>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</si>
  <si>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</si>
  <si>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</si>
  <si>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</si>
  <si>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</si>
  <si>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</si>
  <si>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</si>
  <si>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</si>
  <si>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</si>
  <si>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</si>
  <si>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</si>
  <si>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</si>
  <si>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</si>
  <si>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</si>
  <si>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</si>
  <si>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</si>
  <si>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</si>
  <si>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</si>
  <si>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</si>
  <si>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</si>
  <si>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</si>
  <si>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</si>
  <si>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</si>
  <si>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</si>
  <si>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</si>
  <si>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</si>
  <si>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</si>
  <si>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</si>
  <si>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</si>
  <si>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</si>
  <si>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</si>
  <si>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</si>
  <si>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</si>
  <si>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</si>
  <si>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</si>
  <si>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</si>
  <si>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</si>
  <si>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</si>
  <si>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</si>
  <si>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</si>
  <si>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</si>
  <si>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</si>
  <si>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</si>
  <si>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</si>
  <si>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</si>
  <si>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</si>
  <si>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</si>
  <si>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</si>
  <si>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</si>
  <si>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</si>
  <si>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</si>
  <si>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</si>
  <si>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</si>
  <si>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</si>
  <si>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</si>
  <si>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</si>
  <si>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</si>
  <si>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</si>
  <si>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</si>
  <si>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</si>
  <si>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</si>
  <si>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</si>
  <si>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</si>
  <si>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</si>
  <si>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</si>
  <si>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</si>
  <si>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</si>
  <si>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</si>
  <si>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</si>
  <si>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</si>
  <si>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</si>
  <si>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</si>
  <si>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</si>
  <si>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</si>
  <si>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</si>
  <si>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</si>
  <si>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</si>
  <si>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</si>
  <si>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</si>
  <si>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</si>
  <si>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</si>
  <si>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</si>
  <si>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</si>
  <si>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</si>
  <si>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</si>
  <si>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</si>
  <si>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</si>
  <si>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</si>
  <si>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</si>
  <si>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</si>
  <si>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</si>
  <si>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</si>
  <si>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</si>
  <si>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</si>
  <si>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</si>
  <si>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</si>
  <si>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</si>
  <si>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</si>
  <si>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</si>
  <si>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</si>
  <si>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</si>
  <si>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</si>
  <si>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</si>
  <si>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</si>
  <si>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</si>
  <si>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</si>
  <si>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</si>
  <si>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</si>
  <si>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</si>
  <si>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</si>
  <si>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</si>
  <si>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</si>
  <si>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</si>
  <si>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</si>
  <si>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</si>
  <si>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</si>
  <si>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</si>
  <si>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</si>
  <si>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</si>
  <si>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</si>
  <si>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</si>
  <si>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</si>
  <si>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</si>
  <si>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</si>
  <si>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</si>
  <si>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</si>
  <si>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</si>
  <si>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</si>
  <si>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</si>
  <si>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</si>
  <si>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</si>
  <si>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</si>
  <si>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</si>
  <si>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</si>
  <si>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</si>
  <si>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</si>
  <si>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</si>
  <si>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</si>
  <si>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</si>
  <si>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</si>
  <si>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</si>
  <si>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</si>
  <si>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</si>
  <si>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</si>
  <si>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</si>
  <si>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</si>
  <si>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</si>
  <si>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</si>
  <si>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</si>
  <si>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</si>
  <si>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</si>
  <si>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</si>
  <si>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</si>
  <si>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</si>
  <si>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</si>
  <si>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</si>
  <si>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</si>
  <si>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</si>
  <si>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</si>
  <si>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</si>
  <si>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</si>
  <si>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</si>
  <si>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</si>
  <si>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</si>
  <si>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</si>
  <si>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</si>
  <si>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</si>
  <si>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</si>
  <si>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</si>
  <si>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</si>
  <si>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</si>
  <si>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</si>
  <si>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</si>
  <si>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</si>
  <si>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</si>
  <si>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</si>
  <si>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</si>
  <si>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</si>
  <si>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</si>
  <si>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</si>
  <si>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</si>
  <si>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</si>
  <si>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</si>
  <si>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</si>
  <si>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</si>
  <si>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</si>
  <si>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</si>
  <si>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</si>
  <si>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</si>
  <si>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</si>
  <si>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</si>
  <si>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</si>
  <si>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</si>
  <si>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</si>
  <si>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</si>
  <si>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</si>
  <si>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</si>
  <si>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</si>
  <si>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</si>
  <si>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</si>
  <si>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</si>
  <si>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</si>
  <si>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</si>
  <si>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</si>
  <si>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</si>
  <si>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</si>
  <si>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</si>
  <si>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</si>
  <si>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</si>
  <si>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</si>
  <si>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</si>
  <si>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</si>
  <si>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</si>
  <si>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</si>
  <si>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</si>
  <si>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</si>
  <si>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</si>
  <si>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</si>
  <si>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</si>
  <si>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</si>
  <si>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</si>
  <si>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</si>
  <si>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</si>
  <si>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</si>
  <si>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</si>
  <si>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</si>
  <si>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</si>
  <si>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</si>
  <si>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</si>
  <si>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</si>
  <si>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</si>
  <si>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</si>
  <si>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</si>
  <si>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</si>
  <si>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</si>
  <si>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</si>
  <si>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</si>
  <si>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</si>
  <si>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</si>
  <si>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</si>
  <si>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</si>
  <si>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</si>
  <si>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</si>
  <si>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</si>
  <si>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</si>
  <si>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</si>
  <si>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</si>
  <si>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</si>
  <si>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</si>
  <si>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</si>
  <si>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</si>
  <si>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</si>
  <si>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</si>
  <si>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</si>
  <si>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</si>
  <si>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</si>
  <si>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</si>
  <si>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</si>
  <si>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</si>
  <si>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</si>
  <si>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</si>
  <si>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</si>
  <si>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</si>
  <si>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</si>
  <si>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</si>
  <si>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</si>
  <si>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</si>
  <si>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</si>
  <si>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</si>
  <si>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</si>
  <si>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</si>
  <si>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</si>
  <si>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</si>
  <si>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</si>
  <si>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</si>
  <si>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</si>
  <si>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</si>
  <si>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</si>
  <si>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</si>
  <si>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</si>
  <si>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</si>
  <si>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</si>
  <si>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</si>
  <si>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</si>
  <si>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</si>
  <si>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</si>
  <si>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</si>
  <si>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</si>
  <si>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</si>
  <si>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</si>
  <si>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</si>
  <si>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</si>
  <si>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</si>
  <si>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</si>
  <si>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</si>
  <si>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</si>
  <si>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</si>
  <si>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</si>
  <si>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</si>
  <si>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</si>
  <si>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</si>
  <si>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</si>
  <si>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</si>
  <si>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</si>
  <si>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</si>
  <si>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</si>
  <si>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</si>
  <si>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</si>
  <si>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</si>
  <si>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</si>
  <si>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</si>
  <si>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</si>
  <si>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</si>
  <si>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</si>
  <si>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</si>
  <si>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</si>
  <si>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</si>
  <si>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</si>
  <si>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</si>
  <si>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</si>
  <si>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</si>
  <si>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</si>
  <si>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</si>
  <si>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</si>
  <si>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</si>
  <si>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</si>
  <si>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</si>
  <si>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</si>
  <si>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</si>
  <si>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</si>
  <si>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</si>
  <si>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</si>
  <si>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</si>
  <si>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</si>
  <si>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</si>
  <si>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</si>
  <si>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</si>
  <si>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</si>
  <si>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</si>
  <si>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</si>
  <si>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</si>
  <si>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</si>
  <si>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</si>
  <si>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</si>
  <si>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</si>
  <si>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</si>
  <si>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</si>
  <si>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</si>
  <si>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</si>
  <si>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</si>
  <si>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</si>
  <si>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</si>
  <si>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</si>
  <si>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</si>
  <si>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</si>
  <si>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</si>
  <si>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</si>
  <si>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</si>
  <si>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</si>
  <si>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</si>
  <si>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</si>
  <si>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</si>
  <si>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</si>
  <si>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</si>
  <si>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</si>
  <si>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</si>
  <si>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</si>
  <si>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</si>
  <si>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</si>
  <si>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</si>
  <si>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</si>
  <si>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</si>
  <si>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</si>
  <si>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</si>
  <si>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</si>
  <si>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</si>
  <si>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</si>
  <si>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</si>
  <si>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</si>
  <si>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</si>
  <si>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</si>
  <si>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</si>
  <si>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</si>
  <si>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</si>
  <si>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</si>
  <si>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</si>
  <si>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</si>
  <si>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</si>
  <si>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</si>
  <si>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</si>
  <si>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</si>
  <si>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</si>
  <si>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</si>
  <si>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</si>
  <si>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</si>
  <si>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</si>
  <si>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</si>
  <si>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</si>
  <si>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</si>
  <si>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</si>
  <si>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</si>
  <si>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</si>
  <si>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</si>
  <si>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</si>
  <si>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</si>
  <si>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</si>
  <si>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</si>
  <si>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</si>
  <si>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</si>
  <si>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</si>
  <si>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</si>
  <si>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</si>
  <si>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</si>
  <si>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</si>
  <si>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</si>
  <si>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</si>
  <si>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</si>
  <si>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</si>
  <si>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</si>
  <si>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</si>
  <si>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</si>
  <si>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</si>
  <si>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</si>
  <si>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</si>
  <si>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</si>
  <si>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</si>
  <si>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</si>
  <si>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</si>
  <si>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</si>
  <si>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</si>
  <si>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</si>
  <si>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</si>
  <si>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</si>
  <si>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</si>
  <si>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</si>
  <si>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</si>
  <si>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</si>
  <si>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</si>
  <si>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</si>
  <si>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</si>
  <si>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</si>
  <si>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</si>
  <si>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</si>
  <si>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</si>
  <si>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</si>
  <si>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</si>
  <si>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</si>
  <si>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</si>
  <si>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</si>
  <si>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</si>
  <si>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</si>
  <si>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</si>
  <si>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</si>
  <si>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</si>
  <si>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</si>
  <si>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</si>
  <si>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</si>
  <si>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</si>
  <si>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</si>
  <si>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</si>
  <si>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</si>
  <si>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</si>
  <si>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</si>
  <si>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</si>
  <si>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</si>
  <si>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</si>
  <si>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</si>
  <si>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</si>
  <si>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</si>
  <si>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</si>
  <si>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</si>
  <si>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</si>
  <si>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</si>
  <si>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</si>
  <si>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</si>
  <si>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</si>
  <si>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</si>
  <si>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</si>
  <si>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</si>
  <si>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</si>
  <si>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</si>
  <si>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</si>
  <si>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</si>
  <si>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</si>
  <si>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</si>
  <si>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</si>
  <si>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</si>
  <si>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</si>
  <si>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</si>
  <si>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</si>
  <si>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</si>
  <si>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</si>
  <si>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</si>
  <si>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</si>
  <si>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</si>
  <si>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</si>
  <si>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</si>
  <si>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</si>
  <si>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</si>
  <si>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</si>
  <si>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</si>
  <si>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</si>
  <si>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</si>
  <si>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</si>
  <si>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</si>
  <si>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</si>
  <si>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</si>
  <si>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</si>
  <si>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</si>
  <si>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</si>
  <si>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</si>
  <si>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</si>
  <si>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</si>
  <si>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</si>
  <si>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</si>
  <si>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</si>
  <si>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</si>
  <si>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</si>
  <si>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</si>
  <si>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</si>
  <si>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</si>
  <si>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</si>
  <si>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</si>
  <si>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</si>
  <si>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</si>
  <si>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</si>
  <si>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</si>
  <si>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</si>
  <si>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</si>
  <si>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</si>
  <si>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</si>
  <si>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</si>
  <si>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</si>
  <si>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</si>
  <si>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</si>
  <si>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</si>
  <si>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</si>
  <si>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</si>
  <si>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</si>
  <si>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</si>
  <si>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</si>
  <si>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</si>
  <si>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</si>
  <si>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</si>
  <si>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</si>
  <si>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</si>
  <si>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</si>
  <si>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</si>
  <si>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</si>
  <si>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</si>
  <si>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</si>
  <si>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</si>
  <si>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</si>
  <si>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</si>
  <si>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</si>
  <si>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</si>
  <si>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</si>
  <si>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</si>
  <si>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</si>
  <si>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</si>
  <si>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</si>
  <si>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</si>
  <si>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</si>
  <si>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</si>
  <si>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</si>
  <si>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</si>
  <si>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</si>
  <si>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</si>
  <si>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</si>
  <si>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</si>
  <si>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</si>
  <si>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</si>
  <si>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</si>
  <si>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</si>
  <si>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</si>
  <si>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</si>
  <si>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</si>
  <si>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</si>
  <si>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</si>
  <si>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</si>
  <si>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</si>
  <si>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</si>
  <si>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</si>
  <si>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</si>
  <si>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</si>
  <si>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</si>
  <si>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</si>
  <si>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</si>
  <si>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</si>
  <si>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</si>
  <si>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</si>
  <si>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</si>
  <si>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</si>
  <si>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</si>
  <si>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</si>
  <si>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</si>
  <si>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</si>
  <si>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</si>
  <si>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</si>
  <si>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</si>
  <si>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</si>
  <si>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</si>
  <si>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</si>
  <si>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</si>
  <si>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</si>
  <si>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</si>
  <si>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</si>
  <si>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</si>
  <si>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</si>
  <si>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</si>
  <si>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</si>
  <si>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</si>
  <si>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</si>
  <si>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</si>
  <si>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</si>
  <si>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</si>
  <si>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</si>
  <si>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</si>
  <si>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</si>
  <si>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</si>
  <si>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</si>
  <si>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</si>
  <si>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</si>
  <si>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</si>
  <si>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</si>
  <si>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</si>
  <si>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</si>
  <si>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</si>
  <si>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</si>
  <si>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</si>
  <si>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</si>
  <si>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</si>
  <si>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</si>
  <si>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</si>
  <si>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</si>
  <si>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</si>
  <si>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</si>
  <si>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</si>
  <si>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</si>
  <si>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</si>
  <si>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</si>
  <si>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</si>
  <si>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</si>
  <si>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</si>
  <si>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</si>
  <si>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</si>
  <si>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</si>
  <si>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</si>
  <si>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</si>
  <si>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</si>
  <si>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</si>
  <si>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</si>
  <si>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</si>
  <si>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</si>
  <si>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</si>
  <si>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</si>
  <si>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</si>
  <si>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</si>
  <si>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</si>
  <si>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</si>
  <si>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</si>
  <si>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</si>
  <si>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</si>
  <si>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</si>
  <si>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</si>
  <si>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</si>
  <si>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</si>
  <si>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</si>
  <si>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</si>
  <si>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</si>
  <si>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</si>
  <si>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</si>
  <si>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</si>
  <si>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</si>
  <si>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</si>
  <si>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</si>
  <si>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</si>
  <si>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</si>
  <si>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</si>
  <si>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</si>
  <si>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</si>
  <si>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</si>
  <si>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</si>
  <si>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</si>
  <si>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</si>
  <si>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</si>
  <si>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</si>
  <si>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</si>
  <si>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</si>
  <si>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</si>
  <si>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</si>
  <si>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</si>
  <si>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</si>
  <si>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</si>
  <si>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</si>
  <si>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</si>
  <si>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</si>
  <si>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</si>
  <si>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</si>
  <si>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</si>
  <si>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</si>
  <si>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</si>
  <si>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</si>
  <si>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</si>
  <si>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</si>
  <si>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</si>
  <si>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</si>
  <si>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</si>
  <si>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</si>
  <si>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</si>
  <si>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</si>
  <si>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</si>
  <si>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</si>
  <si>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</si>
  <si>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</si>
  <si>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</si>
  <si>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</si>
  <si>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</si>
  <si>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</si>
  <si>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</si>
  <si>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</si>
  <si>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</si>
  <si>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</si>
  <si>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</si>
  <si>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</si>
  <si>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</si>
  <si>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</si>
  <si>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</si>
  <si>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</si>
  <si>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</si>
  <si>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</si>
  <si>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</si>
  <si>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</si>
  <si>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</si>
  <si>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</si>
  <si>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</si>
  <si>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</si>
  <si>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</si>
  <si>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</si>
  <si>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</si>
  <si>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</si>
  <si>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</si>
  <si>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</si>
  <si>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</si>
  <si>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</si>
  <si>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</si>
  <si>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</si>
  <si>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</si>
  <si>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</si>
  <si>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</si>
  <si>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</si>
  <si>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</si>
  <si>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</si>
  <si>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</si>
  <si>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</si>
  <si>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</si>
  <si>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</si>
  <si>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</si>
  <si>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</si>
  <si>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</si>
  <si>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</si>
  <si>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</si>
  <si>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</si>
  <si>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</si>
  <si>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</si>
  <si>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</si>
  <si>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</si>
  <si>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</si>
  <si>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</si>
  <si>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</si>
  <si>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</si>
  <si>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</si>
  <si>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</si>
  <si>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</si>
  <si>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</si>
  <si>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</si>
  <si>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</si>
  <si>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</si>
  <si>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</si>
  <si>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</si>
  <si>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</si>
  <si>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</si>
  <si>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</si>
  <si>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</si>
  <si>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</si>
  <si>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</si>
  <si>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</si>
  <si>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</si>
  <si>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</si>
  <si>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</si>
  <si>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</si>
  <si>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</si>
  <si>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</si>
  <si>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</si>
  <si>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</si>
  <si>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</si>
  <si>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</si>
  <si>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</si>
  <si>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</si>
  <si>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</si>
  <si>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</si>
  <si>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</si>
  <si>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</si>
  <si>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</si>
  <si>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</si>
  <si>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</si>
  <si>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</si>
  <si>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</si>
  <si>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</si>
  <si>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</si>
  <si>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</si>
  <si>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</si>
  <si>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</si>
  <si>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</si>
  <si>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</si>
  <si>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</si>
  <si>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</si>
  <si>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</si>
  <si>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</si>
  <si>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</si>
  <si>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</si>
  <si>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</si>
  <si>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</si>
  <si>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</si>
  <si>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</si>
  <si>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</si>
  <si>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</si>
  <si>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</si>
  <si>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</si>
  <si>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</si>
  <si>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</si>
  <si>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</si>
  <si>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</si>
  <si>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</si>
  <si>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</si>
  <si>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</si>
  <si>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</si>
  <si>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</si>
  <si>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</si>
  <si>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</si>
  <si>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</si>
  <si>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</si>
  <si>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</si>
  <si>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</si>
  <si>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</si>
  <si>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</si>
  <si>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</si>
  <si>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</si>
  <si>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</si>
  <si>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</si>
  <si>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</si>
  <si>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</si>
  <si>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</si>
  <si>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</si>
  <si>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</si>
  <si>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</si>
  <si>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</si>
  <si>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</si>
  <si>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</si>
  <si>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</si>
  <si>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</si>
  <si>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</si>
  <si>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</si>
  <si>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</si>
  <si>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</si>
  <si>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</si>
  <si>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</si>
  <si>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</si>
  <si>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</si>
  <si>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</si>
  <si>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</si>
  <si>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</si>
  <si>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</si>
  <si>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</si>
  <si>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</si>
  <si>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</si>
  <si>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</si>
  <si>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</si>
  <si>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</si>
  <si>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</si>
  <si>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</si>
  <si>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</si>
  <si>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</si>
  <si>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</si>
  <si>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</si>
  <si>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</si>
  <si>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</si>
  <si>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</si>
  <si>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</si>
  <si>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</si>
  <si>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</si>
  <si>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</si>
  <si>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</si>
  <si>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</si>
  <si>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</si>
  <si>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</si>
  <si>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</si>
  <si>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</si>
  <si>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</si>
  <si>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</si>
  <si>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</si>
  <si>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</si>
  <si>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</si>
  <si>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</si>
  <si>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</si>
  <si>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</si>
  <si>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</si>
  <si>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</si>
  <si>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</si>
  <si>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</si>
  <si>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</si>
  <si>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</si>
  <si>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</si>
  <si>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</si>
  <si>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</si>
  <si>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</si>
  <si>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</si>
  <si>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</si>
  <si>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</si>
  <si>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</si>
  <si>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</si>
  <si>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</si>
  <si>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</si>
  <si>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</si>
  <si>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</si>
  <si>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</si>
  <si>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</si>
  <si>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</si>
  <si>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</si>
  <si>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</si>
  <si>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</si>
  <si>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</si>
  <si>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</si>
  <si>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</si>
  <si>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</si>
  <si>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</si>
  <si>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</si>
  <si>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</si>
  <si>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</si>
  <si>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</si>
  <si>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</si>
  <si>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</si>
  <si>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</si>
  <si>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</si>
  <si>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</si>
  <si>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</si>
  <si>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</si>
  <si>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</si>
  <si>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</si>
  <si>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</si>
  <si>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</si>
  <si>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</si>
  <si>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</si>
  <si>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</si>
  <si>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</si>
  <si>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</si>
  <si>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</si>
  <si>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</si>
  <si>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</si>
  <si>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</si>
  <si>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</si>
  <si>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</si>
  <si>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</si>
  <si>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</si>
  <si>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</si>
  <si>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</si>
  <si>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</si>
  <si>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</si>
  <si>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</si>
  <si>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</si>
  <si>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</si>
  <si>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</si>
  <si>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</si>
  <si>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</si>
  <si>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</si>
  <si>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</si>
  <si>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</si>
  <si>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</si>
  <si>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</si>
  <si>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</si>
  <si>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</si>
  <si>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</si>
  <si>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</si>
  <si>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</si>
  <si>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</si>
  <si>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</si>
  <si>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</si>
  <si>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</si>
  <si>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</si>
  <si>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</si>
  <si>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</si>
  <si>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</si>
  <si>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</si>
  <si>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</si>
  <si>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</si>
  <si>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</si>
  <si>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</si>
  <si>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</si>
  <si>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</si>
  <si>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</si>
  <si>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</si>
  <si>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</si>
  <si>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</si>
  <si>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</si>
  <si>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</si>
  <si>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</si>
  <si>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</si>
  <si>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</si>
  <si>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</si>
  <si>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</si>
  <si>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</si>
  <si>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</si>
  <si>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</si>
  <si>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</si>
  <si>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</si>
  <si>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</si>
  <si>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</si>
  <si>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</si>
  <si>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</si>
  <si>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</si>
  <si>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</si>
  <si>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</si>
  <si>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</si>
  <si>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</si>
  <si>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</si>
  <si>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</si>
  <si>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</si>
  <si>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</si>
  <si>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</si>
  <si>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</si>
  <si>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</si>
  <si>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</si>
  <si>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</si>
  <si>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</si>
  <si>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</si>
  <si>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</si>
  <si>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</si>
  <si>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</si>
  <si>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</si>
  <si>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</si>
  <si>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</si>
  <si>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</si>
  <si>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</si>
  <si>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</si>
  <si>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</si>
  <si>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</si>
  <si>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</si>
  <si>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</si>
  <si>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</si>
  <si>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</si>
  <si>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</si>
  <si>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</si>
  <si>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</si>
  <si>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</si>
  <si>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</si>
  <si>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</si>
  <si>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</si>
  <si>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</si>
  <si>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</si>
  <si>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</si>
  <si>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</si>
  <si>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</si>
  <si>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</si>
  <si>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</si>
  <si>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</si>
  <si>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</si>
  <si>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</si>
  <si>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</si>
  <si>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</si>
  <si>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</si>
  <si>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</si>
  <si>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</si>
  <si>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</si>
  <si>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</si>
  <si>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</si>
  <si>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</si>
  <si>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</si>
  <si>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</si>
  <si>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</si>
  <si>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</si>
  <si>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</si>
  <si>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</si>
  <si>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</si>
  <si>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</si>
  <si>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</si>
  <si>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</si>
  <si>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</si>
  <si>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</si>
  <si>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</si>
  <si>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</si>
  <si>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</si>
  <si>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</si>
  <si>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</si>
  <si>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</si>
  <si>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</si>
  <si>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</si>
  <si>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</si>
  <si>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</si>
  <si>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</si>
  <si>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</si>
  <si>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</si>
  <si>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</si>
  <si>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</si>
  <si>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</si>
  <si>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</si>
  <si>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</si>
  <si>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</si>
  <si>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</si>
  <si>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</si>
  <si>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</si>
  <si>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</si>
  <si>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</si>
  <si>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</si>
  <si>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</si>
  <si>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</si>
  <si>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</si>
  <si>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</si>
  <si>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</si>
  <si>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</si>
  <si>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</si>
  <si>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</si>
  <si>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</si>
  <si>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</si>
  <si>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</si>
  <si>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</si>
  <si>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</si>
  <si>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</si>
  <si>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</si>
  <si>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</si>
  <si>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</si>
  <si>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</si>
  <si>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</si>
  <si>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</si>
  <si>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</si>
  <si>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</si>
  <si>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</si>
  <si>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</si>
  <si>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</si>
  <si>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</si>
  <si>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</si>
  <si>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</si>
  <si>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</si>
  <si>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</si>
  <si>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</si>
  <si>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</si>
  <si>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</si>
  <si>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</si>
  <si>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</si>
  <si>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</si>
  <si>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</si>
  <si>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</si>
  <si>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</si>
  <si>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</si>
  <si>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</si>
  <si>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</si>
  <si>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</si>
  <si>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</si>
  <si>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</si>
  <si>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</si>
  <si>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</si>
  <si>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</si>
  <si>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</si>
  <si>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</si>
  <si>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</si>
  <si>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</si>
  <si>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</si>
  <si>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</si>
  <si>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</si>
  <si>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</si>
  <si>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</si>
  <si>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</si>
  <si>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</si>
  <si>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</si>
  <si>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</si>
  <si>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</si>
  <si>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</si>
  <si>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</si>
  <si>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</si>
  <si>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</si>
  <si>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</si>
  <si>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</si>
  <si>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</si>
  <si>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</si>
  <si>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</si>
  <si>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</si>
  <si>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</si>
  <si>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</si>
  <si>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</si>
  <si>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</si>
  <si>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</si>
  <si>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</si>
  <si>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</si>
  <si>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</si>
  <si>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</si>
  <si>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</si>
  <si>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</si>
  <si>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</si>
  <si>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</si>
  <si>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</si>
  <si>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</si>
  <si>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</si>
  <si>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</si>
  <si>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</si>
  <si>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</si>
  <si>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</si>
  <si>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</si>
  <si>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</si>
  <si>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</si>
  <si>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</si>
  <si>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</si>
  <si>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</si>
  <si>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</si>
  <si>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</si>
  <si>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</si>
  <si>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</si>
  <si>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</si>
  <si>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</si>
  <si>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</si>
  <si>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</si>
  <si>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</si>
  <si>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</si>
  <si>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</si>
  <si>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</si>
  <si>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</si>
  <si>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</si>
  <si>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</si>
  <si>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</si>
  <si>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</si>
  <si>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</si>
  <si>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</si>
  <si>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</si>
  <si>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</si>
  <si>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</si>
  <si>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</si>
  <si>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</si>
  <si>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</si>
  <si>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</si>
  <si>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</si>
  <si>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</si>
  <si>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</si>
  <si>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</si>
  <si>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</si>
  <si>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</si>
  <si>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</si>
  <si>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</si>
  <si>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</si>
  <si>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</si>
  <si>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</si>
  <si>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</si>
  <si>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</si>
  <si>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</si>
  <si>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</si>
  <si>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</si>
  <si>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</si>
  <si>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</si>
  <si>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</si>
  <si>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</si>
  <si>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</si>
  <si>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</si>
  <si>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</si>
  <si>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</si>
  <si>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</si>
  <si>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</si>
  <si>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</si>
  <si>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</si>
  <si>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</si>
  <si>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</si>
  <si>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</si>
  <si>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</si>
  <si>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</si>
  <si>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</si>
  <si>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</si>
  <si>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</si>
  <si>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</si>
  <si>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</si>
  <si>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</si>
  <si>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</si>
  <si>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</si>
  <si>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</si>
  <si>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</si>
  <si>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</si>
  <si>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</si>
  <si>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</si>
  <si>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</si>
  <si>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</si>
  <si>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</si>
  <si>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</si>
  <si>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</si>
  <si>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</si>
  <si>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</si>
  <si>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</si>
  <si>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</si>
  <si>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</si>
  <si>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</si>
  <si>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</si>
  <si>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</si>
  <si>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</si>
  <si>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</si>
  <si>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</si>
  <si>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</si>
  <si>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</si>
  <si>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</si>
  <si>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</si>
  <si>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</si>
  <si>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</si>
  <si>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</si>
  <si>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</si>
  <si>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</si>
  <si>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</si>
  <si>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</si>
  <si>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</si>
  <si>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</si>
  <si>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</si>
  <si>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</si>
  <si>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</si>
  <si>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</si>
  <si>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</si>
  <si>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</si>
  <si>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</si>
  <si>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</si>
  <si>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</si>
  <si>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</si>
  <si>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</si>
  <si>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</si>
  <si>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</si>
  <si>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</si>
  <si>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</si>
  <si>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</si>
  <si>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</si>
  <si>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</si>
  <si>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</si>
  <si>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</si>
  <si>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</si>
  <si>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</si>
  <si>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</si>
  <si>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</si>
  <si>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</si>
  <si>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</si>
  <si>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</si>
  <si>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</si>
  <si>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</si>
  <si>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</si>
  <si>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</si>
  <si>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</si>
  <si>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</si>
  <si>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</si>
  <si>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</si>
  <si>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</si>
  <si>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</si>
  <si>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</si>
  <si>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</si>
  <si>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</si>
  <si>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</si>
  <si>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</si>
  <si>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</si>
  <si>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</si>
  <si>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</si>
  <si>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</si>
  <si>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</si>
  <si>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</si>
  <si>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</si>
  <si>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</si>
  <si>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</si>
  <si>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</si>
  <si>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</si>
  <si>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</si>
  <si>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</si>
  <si>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</si>
  <si>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</si>
  <si>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</si>
  <si>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</si>
  <si>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</si>
  <si>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</si>
  <si>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</si>
  <si>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</si>
  <si>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</si>
  <si>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</si>
  <si>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</si>
  <si>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</si>
  <si>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</si>
  <si>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</si>
  <si>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</si>
  <si>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</si>
  <si>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</si>
  <si>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</si>
  <si>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</si>
  <si>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</si>
  <si>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</si>
  <si>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</si>
  <si>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</si>
  <si>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</si>
  <si>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</si>
  <si>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</si>
  <si>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</si>
  <si>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</si>
  <si>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</si>
  <si>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</si>
  <si>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</si>
  <si>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</si>
  <si>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</si>
  <si>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</si>
  <si>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</si>
  <si>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</si>
  <si>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</si>
  <si>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</si>
  <si>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</si>
  <si>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</si>
  <si>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</si>
  <si>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</si>
  <si>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</si>
  <si>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</si>
  <si>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</si>
  <si>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</si>
  <si>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</si>
  <si>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</si>
  <si>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</si>
  <si>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</si>
  <si>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</si>
  <si>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</si>
  <si>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</si>
  <si>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</si>
  <si>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</si>
  <si>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</si>
  <si>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</si>
  <si>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</si>
  <si>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</si>
  <si>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</si>
  <si>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</si>
  <si>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</si>
  <si>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</si>
  <si>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</si>
  <si>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</si>
  <si>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</si>
  <si>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</si>
  <si>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</si>
  <si>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</si>
  <si>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</si>
  <si>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</si>
  <si>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</si>
  <si>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</si>
  <si>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</si>
  <si>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</si>
  <si>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</si>
  <si>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</si>
  <si>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</si>
  <si>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</si>
  <si>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</si>
  <si>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</si>
  <si>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</si>
  <si>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</si>
  <si>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</si>
  <si>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</si>
  <si>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</si>
  <si>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</si>
  <si>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</si>
  <si>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</si>
  <si>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</si>
  <si>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</si>
  <si>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</si>
  <si>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</si>
  <si>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</si>
  <si>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</si>
  <si>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</si>
  <si>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</si>
  <si>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</si>
  <si>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</si>
  <si>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</si>
  <si>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</si>
  <si>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</si>
  <si>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</si>
  <si>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</si>
  <si>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</si>
  <si>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</si>
  <si>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</si>
  <si>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</si>
  <si>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</si>
  <si>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</si>
  <si>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</si>
  <si>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</si>
  <si>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</si>
  <si>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</si>
  <si>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</si>
  <si>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</si>
  <si>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</si>
  <si>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</si>
  <si>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</si>
  <si>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</si>
  <si>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</si>
  <si>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</si>
  <si>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</si>
  <si>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</si>
  <si>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</si>
  <si>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</si>
  <si>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</si>
  <si>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</si>
  <si>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</si>
  <si>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</si>
  <si>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</si>
  <si>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</si>
  <si>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</si>
  <si>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</si>
  <si>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</si>
  <si>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</si>
  <si>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</si>
  <si>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</si>
  <si>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</si>
  <si>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</si>
  <si>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</si>
  <si>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</si>
  <si>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</si>
  <si>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</si>
  <si>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</si>
  <si>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</si>
  <si>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</si>
  <si>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</si>
  <si>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</si>
  <si>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</si>
  <si>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</si>
  <si>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</si>
  <si>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</si>
  <si>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</si>
  <si>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</si>
  <si>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</si>
  <si>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</si>
  <si>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</si>
  <si>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</si>
  <si>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</si>
  <si>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</si>
  <si>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</si>
  <si>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</si>
  <si>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</si>
  <si>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</si>
  <si>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</si>
  <si>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</si>
  <si>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</si>
  <si>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</si>
  <si>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</si>
  <si>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</si>
  <si>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</si>
  <si>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</si>
  <si>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</si>
  <si>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</si>
  <si>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</si>
  <si>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</si>
  <si>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</si>
  <si>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</si>
  <si>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</si>
  <si>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</si>
  <si>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</si>
  <si>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</si>
  <si>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</si>
  <si>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</si>
  <si>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</si>
  <si>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</si>
  <si>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</si>
  <si>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</si>
  <si>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</si>
  <si>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</si>
  <si>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</si>
  <si>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</si>
  <si>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</si>
  <si>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</si>
  <si>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</si>
  <si>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</si>
  <si>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</si>
  <si>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</si>
  <si>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</si>
  <si>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</si>
  <si>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</si>
  <si>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</si>
  <si>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</si>
  <si>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</si>
  <si>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</si>
  <si>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</si>
  <si>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</si>
  <si>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</si>
  <si>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</si>
  <si>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</si>
  <si>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</si>
  <si>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</si>
  <si>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</si>
  <si>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</si>
  <si>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</si>
  <si>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</si>
  <si>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</si>
  <si>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</si>
  <si>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</si>
  <si>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</si>
  <si>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</si>
  <si>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</si>
  <si>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</si>
  <si>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</si>
  <si>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</si>
  <si>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</si>
  <si>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</si>
  <si>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</si>
  <si>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</si>
  <si>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</si>
  <si>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</si>
  <si>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</si>
  <si>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</si>
  <si>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</si>
  <si>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</si>
  <si>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</si>
  <si>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</si>
  <si>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</si>
  <si>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</si>
  <si>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</si>
  <si>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</si>
  <si>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</si>
  <si>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</si>
  <si>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</si>
  <si>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</si>
  <si>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</si>
  <si>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</si>
  <si>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</si>
  <si>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</si>
  <si>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</si>
  <si>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</si>
  <si>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</si>
  <si>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</si>
  <si>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</si>
  <si>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</si>
  <si>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</si>
  <si>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</si>
  <si>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</si>
  <si>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</si>
  <si>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</si>
  <si>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</si>
  <si>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</si>
  <si>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</si>
  <si>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</si>
  <si>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</si>
  <si>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</si>
  <si>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</si>
  <si>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</si>
  <si>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</si>
  <si>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</si>
  <si>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</si>
  <si>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</si>
  <si>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</si>
  <si>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</si>
  <si>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</si>
  <si>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</si>
  <si>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</si>
  <si>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</si>
  <si>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</si>
  <si>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</si>
  <si>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</si>
  <si>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</si>
  <si>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</si>
  <si>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</si>
  <si>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</si>
  <si>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</si>
  <si>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</si>
  <si>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</si>
  <si>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</si>
  <si>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</si>
  <si>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</si>
  <si>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</si>
  <si>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</si>
  <si>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</si>
  <si>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</si>
  <si>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</si>
  <si>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</si>
  <si>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</si>
  <si>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</si>
  <si>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</si>
  <si>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</si>
  <si>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</si>
  <si>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</si>
  <si>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</si>
  <si>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</si>
  <si>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</si>
  <si>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</si>
  <si>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</si>
  <si>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</si>
  <si>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</si>
  <si>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</si>
  <si>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</si>
  <si>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</si>
  <si>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</si>
  <si>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</si>
  <si>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</si>
  <si>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</si>
  <si>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</si>
  <si>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</si>
  <si>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</si>
  <si>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</si>
  <si>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</si>
  <si>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</si>
  <si>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</si>
  <si>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</si>
  <si>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</si>
  <si>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</si>
  <si>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</si>
  <si>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</si>
  <si>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</si>
  <si>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</si>
  <si>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</si>
  <si>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</si>
  <si>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</si>
  <si>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</si>
  <si>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</si>
  <si>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</si>
  <si>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</si>
  <si>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</si>
  <si>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</si>
  <si>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</si>
  <si>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</si>
  <si>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</si>
  <si>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</si>
  <si>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</si>
  <si>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</si>
  <si>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</si>
  <si>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</si>
  <si>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</si>
  <si>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</si>
  <si>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</si>
  <si>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</si>
  <si>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</si>
  <si>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</si>
  <si>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</si>
  <si>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</si>
  <si>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</si>
  <si>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</si>
  <si>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</si>
  <si>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</si>
  <si>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</si>
  <si>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</si>
  <si>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</si>
  <si>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</si>
  <si>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</si>
  <si>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</si>
  <si>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</si>
  <si>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</si>
  <si>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</si>
  <si>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</si>
  <si>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</si>
  <si>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</si>
  <si>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</si>
  <si>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</si>
  <si>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</si>
  <si>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</si>
  <si>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</si>
  <si>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</si>
  <si>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</si>
  <si>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</si>
  <si>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</si>
  <si>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</si>
  <si>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</si>
  <si>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</si>
  <si>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</si>
  <si>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</si>
  <si>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</si>
  <si>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</si>
  <si>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</si>
  <si>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</si>
  <si>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</si>
  <si>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</si>
  <si>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</si>
  <si>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</si>
  <si>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</si>
  <si>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</si>
  <si>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</si>
  <si>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</si>
  <si>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</si>
  <si>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</si>
  <si>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</si>
  <si>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</si>
  <si>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</si>
  <si>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</si>
  <si>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</si>
  <si>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</si>
  <si>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</si>
  <si>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</si>
  <si>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</si>
  <si>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</si>
  <si>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</si>
  <si>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</si>
  <si>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</si>
  <si>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</si>
  <si>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</si>
  <si>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</si>
  <si>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</si>
  <si>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</si>
  <si>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</si>
  <si>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</si>
  <si>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</si>
  <si>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</si>
  <si>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</si>
  <si>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</si>
  <si>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</si>
  <si>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</si>
  <si>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</si>
  <si>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</si>
  <si>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</si>
  <si>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</si>
  <si>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</si>
  <si>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</si>
  <si>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</si>
  <si>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</si>
  <si>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</si>
  <si>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</si>
  <si>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</si>
  <si>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</si>
  <si>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</si>
  <si>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</si>
  <si>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</si>
  <si>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</si>
  <si>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</si>
  <si>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</si>
  <si>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</si>
  <si>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</si>
  <si>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</si>
  <si>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</si>
  <si>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</si>
  <si>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</si>
  <si>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</si>
  <si>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</si>
  <si>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</si>
  <si>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</si>
  <si>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</si>
  <si>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</si>
  <si>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</si>
  <si>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</si>
  <si>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</si>
  <si>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</si>
  <si>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</si>
  <si>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</si>
  <si>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</si>
  <si>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</si>
  <si>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</si>
  <si>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29"/>
  </si>
  <si>
    <t>1. Smelter Identification Input Column - If you know the Smelter Identification Number, input the number in Column A (columns B, C, E, F, G, I, and J will auto-populate).  Column A does not autopopulate.</t>
    <phoneticPr fontId="29"/>
  </si>
  <si>
    <t>1. Colonne d’entrée de l’identification de la fonderie. Si vous connaissez le numéro d’identification de la fonderie, saisissez-le dans la colonne A (les colonnes B, C, E, F, G, I et J se rempliront automatiquement). La colonne A ne se remplit pas automatiquement.</t>
    <phoneticPr fontId="29"/>
  </si>
  <si>
    <t>1. Eingabespalte Schmelzofenidentifizierung – Wenn Sie die Schmelzofenidentifizierungsnummer kennen, geben Sie die Nummer in Spalte A ein (Spalten B, C, E, F, G, I und J füllen sich automatisch aus).  Spalte A füllt sich nicht automatisch aus.</t>
    <phoneticPr fontId="29"/>
  </si>
  <si>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</si>
  <si>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</si>
  <si>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</si>
  <si>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</si>
  <si>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</si>
  <si>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</si>
  <si>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</si>
  <si>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</si>
  <si>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</si>
  <si>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</si>
  <si>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</si>
  <si>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</si>
  <si>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</si>
  <si>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</si>
  <si>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</si>
  <si>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</si>
  <si>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</si>
  <si>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</si>
  <si>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</si>
  <si>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</si>
  <si>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</si>
  <si>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</si>
  <si>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</si>
  <si>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</si>
  <si>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</si>
  <si>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</si>
  <si>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</si>
  <si>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</si>
  <si>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</si>
  <si>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</si>
  <si>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</si>
  <si>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</si>
  <si>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</si>
  <si>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</si>
  <si>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</si>
  <si>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</si>
  <si>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</si>
  <si>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</si>
  <si>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</si>
  <si>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</si>
  <si>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</si>
  <si>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</si>
  <si>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</si>
  <si>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</si>
  <si>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</si>
  <si>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</si>
  <si>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</si>
  <si>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</si>
  <si>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</si>
  <si>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</si>
  <si>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</si>
  <si>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</si>
  <si>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</si>
  <si>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</si>
  <si>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</si>
  <si>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</si>
  <si>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</si>
  <si>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</si>
  <si>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</si>
  <si>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</si>
  <si>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</si>
  <si>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</si>
  <si>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</si>
  <si>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</si>
  <si>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</si>
  <si>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</si>
  <si>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</si>
  <si>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</si>
  <si>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</si>
  <si>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</si>
  <si>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</si>
  <si>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</si>
  <si>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</si>
  <si>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</si>
  <si>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</si>
  <si>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</si>
  <si>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</si>
  <si>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</si>
  <si>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</si>
  <si>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</si>
  <si>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</si>
  <si>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</si>
  <si>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</si>
  <si>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</si>
  <si>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</si>
  <si>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</si>
  <si>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</si>
  <si>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</si>
  <si>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</si>
  <si>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</si>
  <si>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</si>
  <si>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</si>
  <si>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</si>
  <si>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</si>
  <si>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</si>
  <si>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</si>
  <si>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</si>
  <si>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</si>
  <si>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</si>
  <si>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</si>
  <si>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</si>
  <si>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</si>
  <si>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</si>
  <si>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</si>
  <si>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</si>
  <si>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</si>
  <si>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</si>
  <si>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</si>
  <si>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</si>
  <si>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</si>
  <si>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</si>
  <si>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</si>
  <si>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</si>
  <si>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</si>
  <si>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</si>
  <si>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</si>
  <si>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</si>
  <si>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</si>
  <si>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</si>
  <si>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</si>
  <si>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</si>
  <si>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</si>
  <si>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</si>
  <si>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</si>
  <si>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</si>
  <si>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</si>
  <si>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</si>
  <si>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</si>
  <si>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</si>
  <si>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</si>
  <si>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</si>
  <si>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</si>
  <si>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</si>
  <si>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</si>
  <si>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</si>
  <si>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</si>
  <si>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</si>
  <si>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</si>
  <si>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</si>
  <si>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</si>
  <si>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</si>
  <si>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</si>
  <si>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</si>
  <si>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</si>
  <si>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</si>
  <si>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</si>
  <si>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</si>
  <si>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</si>
  <si>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</si>
  <si>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</si>
  <si>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</si>
  <si>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</si>
  <si>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</si>
  <si>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</si>
  <si>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</si>
  <si>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</si>
  <si>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</si>
  <si>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</si>
  <si>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</si>
  <si>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</si>
  <si>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</si>
  <si>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</si>
  <si>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</si>
  <si>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</si>
  <si>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</si>
  <si>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</si>
  <si>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</si>
  <si>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</si>
  <si>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</si>
  <si>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</si>
  <si>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</si>
  <si>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</si>
  <si>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</si>
  <si>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</si>
  <si>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</si>
  <si>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</si>
  <si>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</si>
  <si>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</si>
  <si>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</si>
  <si>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</si>
  <si>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</si>
  <si>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</si>
  <si>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</si>
  <si>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</si>
  <si>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</si>
  <si>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</si>
  <si>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</si>
  <si>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</si>
  <si>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</si>
  <si>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</si>
  <si>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</si>
  <si>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</si>
  <si>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</si>
  <si>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</si>
  <si>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</si>
  <si>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</si>
  <si>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</si>
  <si>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</si>
  <si>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</si>
  <si>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</si>
  <si>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</si>
  <si>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</si>
  <si>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</si>
  <si>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</si>
  <si>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</si>
  <si>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</si>
  <si>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</si>
  <si>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</si>
  <si>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</si>
  <si>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</si>
  <si>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</si>
  <si>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</si>
  <si>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</si>
  <si>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</si>
  <si>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</si>
  <si>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</si>
  <si>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</si>
  <si>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</si>
  <si>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</si>
  <si>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</si>
  <si>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</si>
  <si>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</si>
  <si>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</si>
  <si>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</si>
  <si>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</si>
  <si>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</si>
  <si>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</si>
  <si>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</si>
  <si>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</si>
  <si>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</si>
  <si>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</si>
  <si>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</si>
  <si>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</si>
  <si>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</si>
  <si>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</si>
  <si>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</si>
  <si>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</si>
  <si>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</si>
  <si>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</si>
  <si>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</si>
  <si>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</si>
  <si>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</si>
  <si>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</si>
  <si>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</si>
  <si>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</si>
  <si>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</si>
  <si>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</si>
  <si>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</si>
  <si>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</si>
  <si>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</si>
  <si>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</si>
  <si>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</si>
  <si>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</si>
  <si>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</si>
  <si>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</si>
  <si>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</si>
  <si>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</si>
  <si>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</si>
  <si>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</si>
  <si>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</si>
  <si>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</si>
  <si>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</si>
  <si>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</si>
  <si>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</si>
  <si>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</si>
  <si>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</si>
  <si>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</si>
  <si>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</si>
  <si>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</si>
  <si>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</si>
  <si>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</si>
  <si>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</si>
  <si>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</si>
  <si>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</si>
  <si>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</si>
  <si>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</si>
  <si>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</si>
  <si>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</si>
  <si>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</si>
  <si>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</si>
  <si>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</si>
  <si>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</si>
  <si>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</si>
  <si>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</si>
  <si>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</si>
  <si>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</si>
  <si>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</si>
  <si>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</si>
  <si>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</si>
  <si>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</si>
  <si>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</si>
  <si>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</si>
  <si>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</si>
  <si>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</si>
  <si>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</si>
  <si>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</si>
  <si>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</si>
  <si>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</si>
  <si>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</si>
  <si>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</si>
  <si>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</si>
  <si>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</si>
  <si>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</si>
  <si>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</si>
  <si>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</si>
  <si>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</si>
  <si>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</si>
  <si>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</si>
  <si>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</si>
  <si>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</si>
  <si>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</si>
  <si>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</si>
  <si>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</si>
  <si>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</si>
  <si>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</si>
  <si>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</si>
  <si>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</si>
  <si>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</si>
  <si>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</si>
  <si>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</si>
  <si>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</si>
  <si>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</si>
  <si>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</si>
  <si>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</si>
  <si>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</si>
  <si>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</si>
  <si>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</si>
  <si>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</si>
  <si>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</si>
  <si>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</si>
  <si>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</si>
  <si>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</si>
  <si>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</si>
  <si>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</si>
  <si>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</si>
  <si>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</si>
  <si>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</si>
  <si>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</si>
  <si>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</si>
  <si>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</si>
  <si>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</si>
  <si>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</si>
  <si>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</si>
  <si>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</si>
  <si>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</si>
  <si>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</si>
  <si>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</si>
  <si>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</si>
  <si>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</si>
  <si>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</si>
  <si>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</si>
  <si>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</si>
  <si>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</si>
  <si>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</si>
  <si>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</si>
  <si>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</si>
  <si>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</si>
  <si>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</si>
  <si>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</si>
  <si>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</si>
  <si>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</si>
  <si>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</si>
  <si>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</si>
  <si>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</si>
  <si>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</si>
  <si>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</si>
  <si>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</si>
  <si>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</si>
  <si>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</si>
  <si>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</si>
  <si>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</si>
  <si>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</si>
  <si>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</si>
  <si>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</si>
  <si>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</si>
  <si>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</si>
  <si>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</si>
  <si>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</si>
  <si>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</si>
  <si>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</si>
  <si>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</si>
  <si>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</si>
  <si>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</si>
  <si>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</si>
  <si>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</si>
  <si>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</si>
  <si>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</si>
  <si>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</si>
  <si>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</si>
  <si>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</si>
  <si>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</si>
  <si>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</si>
  <si>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</si>
  <si>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</si>
  <si>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</si>
  <si>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</si>
  <si>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</si>
  <si>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</si>
  <si>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</si>
  <si>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</si>
  <si>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</si>
  <si>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</si>
  <si>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</si>
  <si>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</si>
  <si>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</si>
  <si>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</si>
  <si>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</si>
  <si>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</si>
  <si>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</si>
  <si>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</si>
  <si>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</si>
  <si>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</si>
  <si>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</si>
  <si>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</si>
  <si>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</si>
  <si>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</si>
  <si>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</si>
  <si>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</si>
  <si>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</si>
  <si>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</si>
  <si>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</si>
  <si>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</si>
  <si>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</si>
  <si>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</si>
  <si>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</si>
  <si>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</si>
  <si>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</si>
  <si>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</si>
  <si>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</si>
  <si>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</si>
  <si>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</si>
  <si>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</si>
  <si>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</si>
  <si>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</si>
  <si>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</si>
  <si>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</si>
  <si>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</si>
  <si>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</si>
  <si>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</si>
  <si>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</si>
  <si>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</si>
  <si>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</si>
  <si>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</si>
  <si>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</si>
  <si>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</si>
  <si>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</si>
  <si>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</si>
  <si>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</si>
  <si>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</si>
  <si>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</si>
  <si>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</si>
  <si>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</si>
  <si>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</si>
  <si>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</si>
  <si>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</si>
  <si>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</si>
  <si>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</si>
  <si>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</si>
  <si>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</si>
  <si>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</si>
  <si>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</si>
  <si>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</si>
  <si>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</si>
  <si>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</si>
  <si>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</si>
  <si>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29"/>
  </si>
  <si>
    <t>G. Do you review due diligence information received from your suppliers against your company’s expectations?</t>
    <phoneticPr fontId="29"/>
  </si>
  <si>
    <t>Known alias</t>
    <phoneticPr fontId="29"/>
  </si>
  <si>
    <t>To ensure all required fields have been populated before submitting to your customers review form for any line items highlighted in red</t>
    <phoneticPr fontId="29"/>
  </si>
  <si>
    <t>Instructions for completing the seven Due Diligence Questions (rows 24 - 65).
Provide answers in ENGLISH only</t>
    <phoneticPr fontId="29"/>
  </si>
  <si>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29"/>
  </si>
  <si>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29"/>
  </si>
  <si>
    <t>C. Do you require your direct suppliers to be DRC conflict-free?</t>
    <phoneticPr fontId="29"/>
  </si>
  <si>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29"/>
  </si>
  <si>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</si>
  <si>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</si>
  <si>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</si>
  <si>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</si>
  <si>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</si>
  <si>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</si>
  <si>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</si>
  <si>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</si>
  <si>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</si>
  <si>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</si>
  <si>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</si>
  <si>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</si>
  <si>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</si>
  <si>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</si>
  <si>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</si>
  <si>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</si>
  <si>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</si>
  <si>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</si>
  <si>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</si>
  <si>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</si>
  <si>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</si>
  <si>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</si>
  <si>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</si>
  <si>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</si>
  <si>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</si>
  <si>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</si>
  <si>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</si>
  <si>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</si>
  <si>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</si>
  <si>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</si>
  <si>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</si>
  <si>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</si>
  <si>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</si>
  <si>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</si>
  <si>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</si>
  <si>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</si>
  <si>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</si>
  <si>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</si>
  <si>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</si>
  <si>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</si>
  <si>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</si>
  <si>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</si>
  <si>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</si>
  <si>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</si>
  <si>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</si>
  <si>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</si>
  <si>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</si>
  <si>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</si>
  <si>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</si>
  <si>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</si>
  <si>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</si>
  <si>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</si>
  <si>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</si>
  <si>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</si>
  <si>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</si>
  <si>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</si>
  <si>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</si>
  <si>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</si>
  <si>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</si>
  <si>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</si>
  <si>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</si>
  <si>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</si>
  <si>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</si>
  <si>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</si>
  <si>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</si>
  <si>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</si>
  <si>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</si>
  <si>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</si>
  <si>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</si>
  <si>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</si>
  <si>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</si>
  <si>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</si>
  <si>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</si>
  <si>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</si>
  <si>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</si>
  <si>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</si>
  <si>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</si>
  <si>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</si>
  <si>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</si>
  <si>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</si>
  <si>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</si>
  <si>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</si>
  <si>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</si>
  <si>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</si>
  <si>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</si>
  <si>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</si>
  <si>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</si>
  <si>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</si>
  <si>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</si>
  <si>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</si>
  <si>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</si>
  <si>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</si>
  <si>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</si>
  <si>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</si>
  <si>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</si>
  <si>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</si>
  <si>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</si>
  <si>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</si>
  <si>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</si>
  <si>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</si>
  <si>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</si>
  <si>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</si>
  <si>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</si>
  <si>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</si>
  <si>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</si>
  <si>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</si>
  <si>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</si>
  <si>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</si>
  <si>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</si>
  <si>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</si>
  <si>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</si>
  <si>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</si>
  <si>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</si>
  <si>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</si>
  <si>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</si>
  <si>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</si>
  <si>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</si>
  <si>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</si>
  <si>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</si>
  <si>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</si>
  <si>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</si>
  <si>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</si>
  <si>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</si>
  <si>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</si>
  <si>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</si>
  <si>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</si>
  <si>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</si>
  <si>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</si>
  <si>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</si>
  <si>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</si>
  <si>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</si>
  <si>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</si>
  <si>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</si>
  <si>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</si>
  <si>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</si>
  <si>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</si>
  <si>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</si>
  <si>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</si>
  <si>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</si>
  <si>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</si>
  <si>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</si>
  <si>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</si>
  <si>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</si>
  <si>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</si>
  <si>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</si>
  <si>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</si>
  <si>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</si>
  <si>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</si>
  <si>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</si>
  <si>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</si>
  <si>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</si>
  <si>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</si>
  <si>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</si>
  <si>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</si>
  <si>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</si>
  <si>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</si>
  <si>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</si>
  <si>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</si>
  <si>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</si>
  <si>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</si>
  <si>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</si>
  <si>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</si>
  <si>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</si>
  <si>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</si>
  <si>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</si>
  <si>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</si>
  <si>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</si>
  <si>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</si>
  <si>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</si>
  <si>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</si>
  <si>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</si>
  <si>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</si>
  <si>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</si>
  <si>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</si>
  <si>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</si>
  <si>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</si>
  <si>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</si>
  <si>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</si>
  <si>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</si>
  <si>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</si>
  <si>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</si>
  <si>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</si>
  <si>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</si>
  <si>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</si>
  <si>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</si>
  <si>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</si>
  <si>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</si>
  <si>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</si>
  <si>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</si>
  <si>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</si>
  <si>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</si>
  <si>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</si>
  <si>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</si>
  <si>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</si>
  <si>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</si>
  <si>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</si>
  <si>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</si>
  <si>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</si>
  <si>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</si>
  <si>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</si>
  <si>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</si>
  <si>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</si>
  <si>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</si>
  <si>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</si>
  <si>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</si>
  <si>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9"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</si>
  <si>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</si>
  <si>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</si>
  <si>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</si>
  <si>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</si>
  <si>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</si>
  <si>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</si>
  <si>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</si>
  <si>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</si>
  <si>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</si>
  <si>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</si>
  <si>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</si>
  <si>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</si>
  <si>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</si>
  <si>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</si>
  <si>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29"/>
  </si>
  <si>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</si>
  <si>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</si>
  <si>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</si>
  <si>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</si>
  <si>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</si>
  <si>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</si>
  <si>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</si>
  <si>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</si>
  <si>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</si>
  <si>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</si>
  <si>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</si>
  <si>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</si>
  <si>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</si>
  <si>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</si>
  <si>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</si>
  <si>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</si>
  <si>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</si>
  <si>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</si>
  <si>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</si>
  <si>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</si>
  <si>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</si>
  <si>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</si>
  <si>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</si>
  <si>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</si>
  <si>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</si>
  <si>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</si>
  <si>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</si>
  <si>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</si>
  <si>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</si>
  <si>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</si>
  <si>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</si>
  <si>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</si>
  <si>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</si>
  <si>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</si>
  <si>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</si>
  <si>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</si>
  <si>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</si>
  <si>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</si>
  <si>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</si>
  <si>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</si>
  <si>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</si>
  <si>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</si>
  <si>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</si>
  <si>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</si>
  <si>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</si>
  <si>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</si>
  <si>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</si>
  <si>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</si>
  <si>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</si>
  <si>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</si>
  <si>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</si>
  <si>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</si>
  <si>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</si>
  <si>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</si>
  <si>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</si>
  <si>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</si>
  <si>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</si>
  <si>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</si>
  <si>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</si>
  <si>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</si>
  <si>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</si>
  <si>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</si>
  <si>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</si>
  <si>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</si>
  <si>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</si>
  <si>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</si>
  <si>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</si>
  <si>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</si>
  <si>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</si>
  <si>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</si>
  <si>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</si>
  <si>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</si>
  <si>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</si>
  <si>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</si>
  <si>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</si>
  <si>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</si>
  <si>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</si>
  <si>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</si>
  <si>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</si>
  <si>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</si>
  <si>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</si>
  <si>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</si>
  <si>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</si>
  <si>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</si>
  <si>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</si>
  <si>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</si>
  <si>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</si>
  <si>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</si>
  <si>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</si>
  <si>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</si>
  <si>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</si>
  <si>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</si>
  <si>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</si>
  <si>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</si>
  <si>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</si>
  <si>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</si>
  <si>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</si>
  <si>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</si>
  <si>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</si>
  <si>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</si>
  <si>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</si>
  <si>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</si>
  <si>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</si>
  <si>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</si>
  <si>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</si>
  <si>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</si>
  <si>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</si>
  <si>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</si>
  <si>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</si>
  <si>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</si>
  <si>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</si>
  <si>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</si>
  <si>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</si>
  <si>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</si>
  <si>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</si>
  <si>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</si>
  <si>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</si>
  <si>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</si>
  <si>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</si>
  <si>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</si>
  <si>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</si>
  <si>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</si>
  <si>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</si>
  <si>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</si>
  <si>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</si>
  <si>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</si>
  <si>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</si>
  <si>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</si>
  <si>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</si>
  <si>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</si>
  <si>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</si>
  <si>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</si>
  <si>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</si>
  <si>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</si>
  <si>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</si>
  <si>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</si>
  <si>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</si>
  <si>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</si>
  <si>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</si>
  <si>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</si>
  <si>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</si>
  <si>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</si>
  <si>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</si>
  <si>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</si>
  <si>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</si>
  <si>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</si>
  <si>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</si>
  <si>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</si>
  <si>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</si>
  <si>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</si>
  <si>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</si>
  <si>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</si>
  <si>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</si>
  <si>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</si>
  <si>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</si>
  <si>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</si>
  <si>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</si>
  <si>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</si>
  <si>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</si>
  <si>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</si>
  <si>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</si>
  <si>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</si>
  <si>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</si>
  <si>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</si>
  <si>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</si>
  <si>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</si>
  <si>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</si>
  <si>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</si>
  <si>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</si>
  <si>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</si>
  <si>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</si>
  <si>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</si>
  <si>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</si>
  <si>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</si>
  <si>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</si>
  <si>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</si>
  <si>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</si>
  <si>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</si>
  <si>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</si>
  <si>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</si>
  <si>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</si>
  <si>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</si>
  <si>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</si>
  <si>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</si>
  <si>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</si>
  <si>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</si>
  <si>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</si>
  <si>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</si>
  <si>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</si>
  <si>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</si>
  <si>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</si>
  <si>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</si>
  <si>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</si>
  <si>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</si>
  <si>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</si>
  <si>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</si>
  <si>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</si>
  <si>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</si>
  <si>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</si>
  <si>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</si>
  <si>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</si>
  <si>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</si>
  <si>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</si>
  <si>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</si>
  <si>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</si>
  <si>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</si>
  <si>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</si>
  <si>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</si>
  <si>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</si>
  <si>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</si>
  <si>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</si>
  <si>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</si>
  <si>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</si>
  <si>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</si>
  <si>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</si>
  <si>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</si>
  <si>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</si>
  <si>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</si>
  <si>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</si>
  <si>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</si>
  <si>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</si>
  <si>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</si>
  <si>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</si>
  <si>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</si>
  <si>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</si>
  <si>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</si>
  <si>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</si>
  <si>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</si>
  <si>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</si>
  <si>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</si>
  <si>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</si>
  <si>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</si>
  <si>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</si>
  <si>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</si>
  <si>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</si>
  <si>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</si>
  <si>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</si>
  <si>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</si>
  <si>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</si>
  <si>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</si>
  <si>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</si>
  <si>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</si>
  <si>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</si>
  <si>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</si>
  <si>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</si>
  <si>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</si>
  <si>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</si>
  <si>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</si>
  <si>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</si>
  <si>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</si>
  <si>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</si>
  <si>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</si>
  <si>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</si>
  <si>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</si>
  <si>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</si>
  <si>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</si>
  <si>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</si>
  <si>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</si>
  <si>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</si>
  <si>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</si>
  <si>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</si>
  <si>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</si>
  <si>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</si>
  <si>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</si>
  <si>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</si>
  <si>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</si>
  <si>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</si>
  <si>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</si>
  <si>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</si>
  <si>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</si>
  <si>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</si>
  <si>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</si>
  <si>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</si>
  <si>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</si>
  <si>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</si>
  <si>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</si>
  <si>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</si>
  <si>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</si>
  <si>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</si>
  <si>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</si>
  <si>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</si>
  <si>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</si>
  <si>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</si>
  <si>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</si>
  <si>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</si>
  <si>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</si>
  <si>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</si>
  <si>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</si>
  <si>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</si>
  <si>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</si>
  <si>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</si>
  <si>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</si>
  <si>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</si>
  <si>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</si>
  <si>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</si>
  <si>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</si>
  <si>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</si>
  <si>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</si>
  <si>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</si>
  <si>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</si>
  <si>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</si>
  <si>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</si>
  <si>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</si>
  <si>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</si>
  <si>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</si>
  <si>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</si>
  <si>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</si>
  <si>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</si>
  <si>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</si>
  <si>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</si>
  <si>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</si>
  <si>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</si>
  <si>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</si>
  <si>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</si>
  <si>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</si>
  <si>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</si>
  <si>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</si>
  <si>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</si>
  <si>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</si>
  <si>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</si>
  <si>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</si>
  <si>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</si>
  <si>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</si>
  <si>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</si>
  <si>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</si>
  <si>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</si>
  <si>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</si>
  <si>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</si>
  <si>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</si>
  <si>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</si>
  <si>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</si>
  <si>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</si>
  <si>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</si>
  <si>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</si>
  <si>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</si>
  <si>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</si>
  <si>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</si>
  <si>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</si>
  <si>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</si>
  <si>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</si>
  <si>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</si>
  <si>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</si>
  <si>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</si>
  <si>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</si>
  <si>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</si>
  <si>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</si>
  <si>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</si>
  <si>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</si>
  <si>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</si>
  <si>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</si>
  <si>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</si>
  <si>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</si>
  <si>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</si>
  <si>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</si>
  <si>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</si>
  <si>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</si>
  <si>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</si>
  <si>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</si>
  <si>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</si>
  <si>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</si>
  <si>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</si>
  <si>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</si>
  <si>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</si>
  <si>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</si>
  <si>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</si>
  <si>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</si>
  <si>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</si>
  <si>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</si>
  <si>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</si>
  <si>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</si>
  <si>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</si>
  <si>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</si>
  <si>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</si>
  <si>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</si>
  <si>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</si>
  <si>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</si>
  <si>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</si>
  <si>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</si>
  <si>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</si>
  <si>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</si>
  <si>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</si>
  <si>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</si>
  <si>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</si>
  <si>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</si>
  <si>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</si>
  <si>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</si>
  <si>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</si>
  <si>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</si>
  <si>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</si>
  <si>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</si>
  <si>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</si>
  <si>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</si>
  <si>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</si>
  <si>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</si>
  <si>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</si>
  <si>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</si>
  <si>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</si>
  <si>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</si>
  <si>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</si>
  <si>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</si>
  <si>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</si>
  <si>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</si>
  <si>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</si>
  <si>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</si>
  <si>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</si>
  <si>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</si>
  <si>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</si>
  <si>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</si>
  <si>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</si>
  <si>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</si>
  <si>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</si>
  <si>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</si>
  <si>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</si>
  <si>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</si>
  <si>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</si>
  <si>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</si>
  <si>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</si>
  <si>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</si>
  <si>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</si>
  <si>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</si>
  <si>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</si>
  <si>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</si>
  <si>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</si>
  <si>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</si>
  <si>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</si>
  <si>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</si>
  <si>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</si>
  <si>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</si>
  <si>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</si>
  <si>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</si>
  <si>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</si>
  <si>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</si>
  <si>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</si>
  <si>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</si>
  <si>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</si>
  <si>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</si>
  <si>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</si>
  <si>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</si>
  <si>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</si>
  <si>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</si>
  <si>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</si>
  <si>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</si>
  <si>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</si>
  <si>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</si>
  <si>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</si>
  <si>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</si>
  <si>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</si>
  <si>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</si>
  <si>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</si>
  <si>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</si>
  <si>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</si>
  <si>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</si>
  <si>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</si>
  <si>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</si>
  <si>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</si>
  <si>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</si>
  <si>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</si>
  <si>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</si>
  <si>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</si>
  <si>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</si>
  <si>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</si>
  <si>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</si>
  <si>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</si>
  <si>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</si>
  <si>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</si>
  <si>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</si>
  <si>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</si>
  <si>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</si>
  <si>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</si>
  <si>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</si>
  <si>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</si>
  <si>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</si>
  <si>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</si>
  <si>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</si>
  <si>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29"/>
  </si>
  <si>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</si>
  <si>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</si>
  <si>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</si>
  <si>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</si>
  <si>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</si>
  <si>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</si>
  <si>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</si>
  <si>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</si>
  <si>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</si>
  <si>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</si>
  <si>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</si>
  <si>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</si>
  <si>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</si>
  <si>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</si>
  <si>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</si>
  <si>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</si>
  <si>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</si>
  <si>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</si>
  <si>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</si>
  <si>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</si>
  <si>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</si>
  <si>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</si>
  <si>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</si>
  <si>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</si>
  <si>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</si>
  <si>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</si>
  <si>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</si>
  <si>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</si>
  <si>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</si>
  <si>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</si>
  <si>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</si>
  <si>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</si>
  <si>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</si>
  <si>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</si>
  <si>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</si>
  <si>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</si>
  <si>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</si>
  <si>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</si>
  <si>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</si>
  <si>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</si>
  <si>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</si>
  <si>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</si>
  <si>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</si>
  <si>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</si>
  <si>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</si>
  <si>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</si>
  <si>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</si>
  <si>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</si>
  <si>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</si>
  <si>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</si>
  <si>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</si>
  <si>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</si>
  <si>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</si>
  <si>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</si>
  <si>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</si>
  <si>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</si>
  <si>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</si>
  <si>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</si>
  <si>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</si>
  <si>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</si>
  <si>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</si>
  <si>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</si>
  <si>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</si>
  <si>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</si>
  <si>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</si>
  <si>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</si>
  <si>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</si>
  <si>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</si>
  <si>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</si>
  <si>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</si>
  <si>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</si>
  <si>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</si>
  <si>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</si>
  <si>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</si>
  <si>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</si>
  <si>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</si>
  <si>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</si>
  <si>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</si>
  <si>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</si>
  <si>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</si>
  <si>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</si>
  <si>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</si>
  <si>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</si>
  <si>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</si>
  <si>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</si>
  <si>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</si>
  <si>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</si>
  <si>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</si>
  <si>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</si>
  <si>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</si>
  <si>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</si>
  <si>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</si>
  <si>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</si>
  <si>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</si>
  <si>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</si>
  <si>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</si>
  <si>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</si>
  <si>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</si>
  <si>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</si>
  <si>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</si>
  <si>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</si>
  <si>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</si>
  <si>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</si>
  <si>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</si>
  <si>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</si>
  <si>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</si>
  <si>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</si>
  <si>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</si>
  <si>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</si>
  <si>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</si>
  <si>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</si>
  <si>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</si>
  <si>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</si>
  <si>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</si>
  <si>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</si>
  <si>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</si>
  <si>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</si>
  <si>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</si>
  <si>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</si>
  <si>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</si>
  <si>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</si>
  <si>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</si>
  <si>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</si>
  <si>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</si>
  <si>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</si>
  <si>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</si>
  <si>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</si>
  <si>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</si>
  <si>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</si>
  <si>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7"/>
  </si>
  <si>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</si>
  <si>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</si>
  <si>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</si>
  <si>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</si>
  <si>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</si>
  <si>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</si>
  <si>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</si>
  <si>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</si>
  <si>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</si>
  <si>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</si>
  <si>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</si>
  <si>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</si>
  <si>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</si>
  <si>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</si>
  <si>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</si>
  <si>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</si>
  <si>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</si>
  <si>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</si>
  <si>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</si>
  <si>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</si>
  <si>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</si>
  <si>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</si>
  <si>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</si>
  <si>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</si>
  <si>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</si>
  <si>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</si>
  <si>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</si>
  <si>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</si>
  <si>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</si>
  <si>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</si>
  <si>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</si>
  <si>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</si>
  <si>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</si>
  <si>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</si>
  <si>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</si>
  <si>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</si>
  <si>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</si>
  <si>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</si>
  <si>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</si>
  <si>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</si>
  <si>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</si>
  <si>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</si>
  <si>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</si>
  <si>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</si>
  <si>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</si>
  <si>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</si>
  <si>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</si>
  <si>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</si>
  <si>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</si>
  <si>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</si>
  <si>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</si>
  <si>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</si>
  <si>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</si>
  <si>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</si>
  <si>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</si>
  <si>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</si>
  <si>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</si>
  <si>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</si>
  <si>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</si>
  <si>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</si>
  <si>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</si>
  <si>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</si>
  <si>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</si>
  <si>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</si>
  <si>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</si>
  <si>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</si>
  <si>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</si>
  <si>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</si>
  <si>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</si>
  <si>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</si>
  <si>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</si>
  <si>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</si>
  <si>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</si>
  <si>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</si>
  <si>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</si>
  <si>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</si>
  <si>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</si>
  <si>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</si>
  <si>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</si>
  <si>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</si>
  <si>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</si>
  <si>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</si>
  <si>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</si>
  <si>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</si>
  <si>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</si>
  <si>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</si>
  <si>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</si>
  <si>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</si>
  <si>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</si>
  <si>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</si>
  <si>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</si>
  <si>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</si>
  <si>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</si>
  <si>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</si>
  <si>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</si>
  <si>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</si>
  <si>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</si>
  <si>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</si>
  <si>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</si>
  <si>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</si>
  <si>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</si>
  <si>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</si>
  <si>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</si>
  <si>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</si>
  <si>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</si>
  <si>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</si>
  <si>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</si>
  <si>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</si>
  <si>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</si>
  <si>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</si>
  <si>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</si>
  <si>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</si>
  <si>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</si>
  <si>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</si>
  <si>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</si>
  <si>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</si>
  <si>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</si>
  <si>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</si>
  <si>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</si>
  <si>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</si>
  <si>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</si>
  <si>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</si>
  <si>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</si>
  <si>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</si>
  <si>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</si>
  <si>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</si>
  <si>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</si>
  <si>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</si>
  <si>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</si>
  <si>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</si>
  <si>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</si>
  <si>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</si>
  <si>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</si>
  <si>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</si>
  <si>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</si>
  <si>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</si>
  <si>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</si>
  <si>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</si>
  <si>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</si>
  <si>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</si>
  <si>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</si>
  <si>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</si>
  <si>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</si>
  <si>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</si>
  <si>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</si>
  <si>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</si>
  <si>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</si>
  <si>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</si>
  <si>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</si>
  <si>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</si>
  <si>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</si>
  <si>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</si>
  <si>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</si>
  <si>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</si>
  <si>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</si>
  <si>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</si>
  <si>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</si>
  <si>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</si>
  <si>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</si>
  <si>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</si>
  <si>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</si>
  <si>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</si>
  <si>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</si>
  <si>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</si>
  <si>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</si>
  <si>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</si>
  <si>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</si>
  <si>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</si>
  <si>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</si>
  <si>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</si>
  <si>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</si>
  <si>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</si>
  <si>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</si>
  <si>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</si>
  <si>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</si>
  <si>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</si>
  <si>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</si>
  <si>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</si>
  <si>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</si>
  <si>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</si>
  <si>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</si>
  <si>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</si>
  <si>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</si>
  <si>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</si>
  <si>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</si>
  <si>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</si>
  <si>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</si>
  <si>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</si>
  <si>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</si>
  <si>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</si>
  <si>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</si>
  <si>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</si>
  <si>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</si>
  <si>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</si>
  <si>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</si>
  <si>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</si>
  <si>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</si>
  <si>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</si>
  <si>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</si>
  <si>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</si>
  <si>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</si>
  <si>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</si>
  <si>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</si>
  <si>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</si>
  <si>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</si>
  <si>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</si>
  <si>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</si>
  <si>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</si>
  <si>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</si>
  <si>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</si>
  <si>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</si>
  <si>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</si>
  <si>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</si>
  <si>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</si>
  <si>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</si>
  <si>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</si>
  <si>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</si>
  <si>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</si>
  <si>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</si>
  <si>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</si>
  <si>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</si>
  <si>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</si>
  <si>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</si>
  <si>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</si>
  <si>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</si>
  <si>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</si>
  <si>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</si>
  <si>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</si>
  <si>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</si>
  <si>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</si>
  <si>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</si>
  <si>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</si>
  <si>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</si>
  <si>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</si>
  <si>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</si>
  <si>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</si>
  <si>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</si>
  <si>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</si>
  <si>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</si>
  <si>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</si>
  <si>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</si>
  <si>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</si>
  <si>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</si>
  <si>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</si>
  <si>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</si>
  <si>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</si>
  <si>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</si>
  <si>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</si>
  <si>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</si>
  <si>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</si>
  <si>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</si>
  <si>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</si>
  <si>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</si>
  <si>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</si>
  <si>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</si>
  <si>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</si>
  <si>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</si>
  <si>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</si>
  <si>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</si>
  <si>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</si>
  <si>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</si>
  <si>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</si>
  <si>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</si>
  <si>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</si>
  <si>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</si>
  <si>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</si>
  <si>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</si>
  <si>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</si>
  <si>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</si>
  <si>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</si>
  <si>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</si>
  <si>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</si>
  <si>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</si>
  <si>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</si>
  <si>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</si>
  <si>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</si>
  <si>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</si>
  <si>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</si>
  <si>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</si>
  <si>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</si>
  <si>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</si>
  <si>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</si>
  <si>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</si>
  <si>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</si>
  <si>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</si>
  <si>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</si>
  <si>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</si>
  <si>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</si>
  <si>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</si>
  <si>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</si>
  <si>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</si>
  <si>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</si>
  <si>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</si>
  <si>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</si>
  <si>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</si>
  <si>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</si>
  <si>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</si>
  <si>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</si>
  <si>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</si>
  <si>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</si>
  <si>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</si>
  <si>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</si>
  <si>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</si>
  <si>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</si>
  <si>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</si>
  <si>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</si>
  <si>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</si>
  <si>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</si>
  <si>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</si>
  <si>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</si>
  <si>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</si>
  <si>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</si>
  <si>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</si>
  <si>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</si>
  <si>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</si>
  <si>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</si>
  <si>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</si>
  <si>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</si>
  <si>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</si>
  <si>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</si>
  <si>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</si>
  <si>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</si>
  <si>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</si>
  <si>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</si>
  <si>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</si>
  <si>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</si>
  <si>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</si>
  <si>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</si>
  <si>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</si>
  <si>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</si>
  <si>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</si>
  <si>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</si>
  <si>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</si>
  <si>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</si>
  <si>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</si>
  <si>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</si>
  <si>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</si>
  <si>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</si>
  <si>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</si>
  <si>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</si>
  <si>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</si>
  <si>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</si>
  <si>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</si>
  <si>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</si>
  <si>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</si>
  <si>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</si>
  <si>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</si>
  <si>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</si>
  <si>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</si>
  <si>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</si>
  <si>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</si>
  <si>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</si>
  <si>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</si>
  <si>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</si>
  <si>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</si>
  <si>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</si>
  <si>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</si>
  <si>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</si>
  <si>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</si>
  <si>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</si>
  <si>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</si>
  <si>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</si>
  <si>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</si>
  <si>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</si>
  <si>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</si>
  <si>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</si>
  <si>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</si>
  <si>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</si>
  <si>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</si>
  <si>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</si>
  <si>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</si>
  <si>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</si>
  <si>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</si>
  <si>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</si>
  <si>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</si>
  <si>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</si>
  <si>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</si>
  <si>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</si>
  <si>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</si>
  <si>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</si>
  <si>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</si>
  <si>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</si>
  <si>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</si>
  <si>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</si>
  <si>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</si>
  <si>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</si>
  <si>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</si>
  <si>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</si>
  <si>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</si>
  <si>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</si>
  <si>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</si>
  <si>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</si>
  <si>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</si>
  <si>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</si>
  <si>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</si>
  <si>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</si>
  <si>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</si>
  <si>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</si>
  <si>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</si>
  <si>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</si>
  <si>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</si>
  <si>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</si>
  <si>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29"/>
  </si>
  <si>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</si>
  <si>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</si>
  <si>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</si>
  <si>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</si>
  <si>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</si>
  <si>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tvONE</t>
  </si>
  <si>
    <t>GB445178047</t>
  </si>
  <si>
    <t>VAT</t>
  </si>
  <si>
    <t>tvONE, Unit V, Continental Approach, Westwood Industrial Estate, Margate, Kent CT9 4JG, UK</t>
  </si>
  <si>
    <t>Bruce Meldrum</t>
  </si>
  <si>
    <t>bruce.meldrum@tvone.com</t>
  </si>
  <si>
    <t>+44(0)1628566841</t>
  </si>
  <si>
    <t>R&amp;D Manager</t>
  </si>
  <si>
    <t>we are not the direct users of 3TG, can only work on suppliers info</t>
  </si>
  <si>
    <t xml:space="preserve">Data checked to verify not from a conflict country, not necessarily from scrap/recycled source   
</t>
  </si>
  <si>
    <t>Yes, 100%</t>
  </si>
  <si>
    <t>Identified in sofar as that our suppliers have a policy in place to comply with Frank Dodd Section 1502 legislation. They are declaring they are compliant</t>
  </si>
  <si>
    <t>Regular checks of supply chain data to prove data is up-to-date</t>
  </si>
  <si>
    <t>http://tvone.crmdesk.com/support/image.aspx?mode=file&amp;id=15317</t>
  </si>
  <si>
    <t>Verified our suppliers have a Conflict Minerals policy in place.</t>
  </si>
  <si>
    <t>Annual email requests made to suppliers to ensure they still have adequate policies in place. Reponse is usually a CMRT template, or signed policy document</t>
  </si>
  <si>
    <t>Data reviewed annually to ensure we have the latest info</t>
  </si>
  <si>
    <t>Suppliers which fail to provide requested information will be contacted again, but if no policy/information can be provided they are removed from our list of approved vendors</t>
  </si>
  <si>
    <t/>
  </si>
  <si>
    <t>CFSI</t>
  </si>
  <si>
    <t>Yunnan</t>
  </si>
  <si>
    <t>Shandong</t>
  </si>
  <si>
    <t>Henan</t>
  </si>
  <si>
    <t>Where smelter information has been received from supppliers, it has been added to the Smelter List tab</t>
  </si>
  <si>
    <t>By accepting orders from tvONE, our suppliers are agreeing to supply said products to tvONE which do not use any raw materials in their manufacture that are defined as “Conflict Minerals”. We have not stated that the smelters need to be validated by an independant party. However, the smelters information we have recevied has been added to the Smelter list</t>
  </si>
  <si>
    <t>details provided by AVX</t>
  </si>
  <si>
    <t>tvONE is not a direct user of TTG. We can only work from the data provided by our suppliers. Who declare themselves as complaint. Where a CMRT is available we have incorporated it into this Report. Where there isn't we are basing our compliance on the signed statement from the supplier</t>
  </si>
  <si>
    <t>SAMDUCK Precious Metals</t>
  </si>
  <si>
    <t>Shandong Zhaojin Gold &amp; Silver Refinery Co., Ltd</t>
  </si>
  <si>
    <t>Jiangxi Ketai Advanced Material Co., Ltd.</t>
  </si>
  <si>
    <t>Kemet</t>
  </si>
  <si>
    <t>Zijin Mining Group Co., Ltd. Gold Refinery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</si>
</sst>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 #,##0\ &quot;€&quot;_-;\-* #,##0\ &quot;€&quot;_-;_-* &quot;-&quot;\ &quot;€&quot;_-;_-@_-"/>
    <numFmt numFmtId="165" formatCode="_-* #,##0.00\ &quot;€&quot;_-;\-* #,##0.00\ &quot;€&quot;_-;_-* &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409]mmmm\ d\,\ yyyy;@"/>
    <numFmt numFmtId="171" formatCode="[$-409]d\-mmm\-yyyy;@"/>
    <numFmt numFmtId="172" formatCode="0.0"/>
    <numFmt numFmtId="173" formatCode="_-&quot;$&quot;* #,##0_-;\-&quot;$&quot;* #,##0_-;_-&quot;$&quot;* &quot;-&quot;_-;_-@_-"/>
    <numFmt numFmtId="174" formatCode="_-&quot;$&quot;* #,##0.00_-;\-&quot;$&quot;* #,##0.00_-;_-&quot;$&quot;* &quot;-&quot;??_-;_-@_-"/>
    <numFmt numFmtId="175" formatCode="_-* #,##0\ _€_-;\-* #,##0\ _€_-;_-* &quot;-&quot;\ _€_-;_-@_-"/>
    <numFmt numFmtId="176" formatCode="_-* #,##0.00\ _€_-;\-* #,##0.00\ _€_-;_-* &quot;-&quot;??\ _€_-;_-@_-"/>
    <numFmt numFmtId="177" formatCode="_-&quot;€&quot;\ * #,##0_-;\-&quot;€&quot;\ * #,##0_-;_-&quot;€&quot;\ * &quot;-&quot;_-;_-@_-"/>
    <numFmt numFmtId="178" formatCode="_-&quot;€&quot;\ * #,##0.00_-;\-&quot;€&quot;\ * #,##0.00_-;_-&quot;€&quot;\ * &quot;-&quot;??_-;_-@_-"/>
  </numFmts>
  <fonts count="171">
    <font>
      <sz val="10"/>
      <name val="Verdana"/>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2"/>
      <color indexed="12"/>
      <name val="Cambria"/>
      <family val="3"/>
      <charset val="128"/>
      <scheme val="major"/>
    </font>
    <font>
      <u/>
      <sz val="12"/>
      <color indexed="12"/>
      <name val="Cambria"/>
      <family val="1"/>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
      <sz val="12"/>
      <name val="Cambria"/>
      <family val="3"/>
      <scheme val="major"/>
    </font>
    <font>
      <u/>
      <sz val="10"/>
      <color indexed="12"/>
      <name val="Cambria"/>
      <family val="3"/>
      <scheme val="major"/>
    </font>
    <font>
      <sz val="10"/>
      <name val="Cambria"/>
      <family val="3"/>
      <scheme val="major"/>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9C6500"/>
      <name val="Calibri"/>
      <family val="2"/>
      <scheme val="minor"/>
    </font>
    <font>
      <u/>
      <sz val="11"/>
      <color theme="10"/>
      <name val="Calibri"/>
      <family val="2"/>
      <scheme val="minor"/>
    </font>
    <font>
      <u/>
      <sz val="12"/>
      <color theme="10"/>
      <name val="Calibri"/>
      <family val="2"/>
      <scheme val="minor"/>
    </font>
    <font>
      <sz val="11"/>
      <color theme="1"/>
      <name val="Calibri"/>
      <family val="3"/>
      <charset val="129"/>
      <scheme val="minor"/>
    </font>
    <font>
      <sz val="10"/>
      <color theme="1"/>
      <name val="ＭＳ Ｐゴシック"/>
      <family val="2"/>
      <charset val="128"/>
    </font>
    <font>
      <sz val="12"/>
      <color theme="1"/>
      <name val="Calibri"/>
      <family val="2"/>
      <scheme val="minor"/>
    </font>
    <font>
      <sz val="9"/>
      <color indexed="63"/>
      <name val="Arial"/>
      <family val="2"/>
    </font>
    <font>
      <sz val="11"/>
      <color theme="1"/>
      <name val="Calibri"/>
      <family val="1"/>
      <charset val="136"/>
      <scheme val="minor"/>
    </font>
    <font>
      <sz val="11"/>
      <color theme="0"/>
      <name val="Calibri"/>
      <family val="1"/>
      <charset val="136"/>
      <scheme val="minor"/>
    </font>
    <font>
      <sz val="11"/>
      <color rgb="FF9C0006"/>
      <name val="ＭＳ Ｐゴシック"/>
      <family val="2"/>
      <charset val="128"/>
    </font>
    <font>
      <sz val="11"/>
      <color rgb="FF9C0006"/>
      <name val="Calibri"/>
      <family val="1"/>
      <charset val="136"/>
      <scheme val="minor"/>
    </font>
    <font>
      <b/>
      <sz val="11"/>
      <color rgb="FFFA7D00"/>
      <name val="Calibri"/>
      <family val="1"/>
      <charset val="136"/>
      <scheme val="minor"/>
    </font>
    <font>
      <b/>
      <sz val="11"/>
      <color theme="0"/>
      <name val="Calibri"/>
      <family val="1"/>
      <charset val="136"/>
      <scheme val="minor"/>
    </font>
    <font>
      <i/>
      <sz val="11"/>
      <color rgb="FF7F7F7F"/>
      <name val="Calibri"/>
      <family val="1"/>
      <charset val="136"/>
      <scheme val="minor"/>
    </font>
    <font>
      <sz val="11"/>
      <color rgb="FF006100"/>
      <name val="Calibri"/>
      <family val="1"/>
      <charset val="136"/>
      <scheme val="minor"/>
    </font>
    <font>
      <b/>
      <sz val="15"/>
      <color theme="3"/>
      <name val="Calibri"/>
      <family val="1"/>
      <charset val="136"/>
      <scheme val="minor"/>
    </font>
    <font>
      <b/>
      <sz val="13"/>
      <color theme="3"/>
      <name val="Calibri"/>
      <family val="1"/>
      <charset val="136"/>
      <scheme val="minor"/>
    </font>
    <font>
      <b/>
      <sz val="11"/>
      <color theme="3"/>
      <name val="Calibri"/>
      <family val="1"/>
      <charset val="136"/>
      <scheme val="minor"/>
    </font>
    <font>
      <u/>
      <sz val="11"/>
      <color theme="10"/>
      <name val="Calibri"/>
      <family val="1"/>
      <charset val="136"/>
      <scheme val="minor"/>
    </font>
    <font>
      <u/>
      <sz val="12"/>
      <color theme="10"/>
      <name val="Calibri"/>
      <family val="1"/>
      <charset val="136"/>
      <scheme val="minor"/>
    </font>
    <font>
      <sz val="11"/>
      <color rgb="FF3F3F76"/>
      <name val="Calibri"/>
      <family val="1"/>
      <charset val="136"/>
      <scheme val="minor"/>
    </font>
    <font>
      <sz val="11"/>
      <color rgb="FFFA7D00"/>
      <name val="Calibri"/>
      <family val="1"/>
      <charset val="136"/>
      <scheme val="minor"/>
    </font>
    <font>
      <sz val="11"/>
      <color rgb="FF9C6500"/>
      <name val="Calibri"/>
      <family val="1"/>
      <charset val="136"/>
      <scheme val="minor"/>
    </font>
    <font>
      <sz val="11"/>
      <color theme="1"/>
      <name val="ＭＳ Ｐゴシック"/>
      <family val="2"/>
      <charset val="128"/>
    </font>
    <font>
      <sz val="12"/>
      <color theme="1"/>
      <name val="Calibri"/>
      <family val="1"/>
      <charset val="136"/>
      <scheme val="minor"/>
    </font>
    <font>
      <b/>
      <sz val="11"/>
      <color rgb="FF3F3F3F"/>
      <name val="Calibri"/>
      <family val="1"/>
      <charset val="136"/>
      <scheme val="minor"/>
    </font>
    <font>
      <sz val="18"/>
      <color theme="3"/>
      <name val="Cambria"/>
      <family val="1"/>
      <charset val="136"/>
      <scheme val="major"/>
    </font>
    <font>
      <b/>
      <sz val="11"/>
      <color theme="1"/>
      <name val="Calibri"/>
      <family val="1"/>
      <charset val="136"/>
      <scheme val="minor"/>
    </font>
    <font>
      <sz val="11"/>
      <color rgb="FFFF0000"/>
      <name val="Calibri"/>
      <family val="1"/>
      <charset val="136"/>
      <scheme val="min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7">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914">
    <xf numFmtId="0" fontId="0" fillId="0" borderId="0"/>
    <xf numFmtId="0" fontId="70" fillId="5" borderId="0" applyNumberFormat="0" applyBorder="0" applyAlignment="0" applyProtection="0"/>
    <xf numFmtId="0" fontId="70" fillId="6" borderId="0" applyNumberFormat="0" applyBorder="0" applyAlignment="0" applyProtection="0"/>
    <xf numFmtId="0" fontId="70" fillId="7" borderId="0" applyNumberFormat="0" applyBorder="0" applyAlignment="0" applyProtection="0"/>
    <xf numFmtId="0" fontId="70" fillId="8" borderId="0" applyNumberFormat="0" applyBorder="0" applyAlignment="0" applyProtection="0"/>
    <xf numFmtId="0" fontId="70" fillId="9" borderId="0" applyNumberFormat="0" applyBorder="0" applyAlignment="0" applyProtection="0"/>
    <xf numFmtId="0" fontId="70" fillId="10" borderId="0" applyNumberFormat="0" applyBorder="0" applyAlignment="0" applyProtection="0"/>
    <xf numFmtId="0" fontId="70" fillId="11" borderId="0" applyNumberFormat="0" applyBorder="0" applyAlignment="0" applyProtection="0"/>
    <xf numFmtId="0" fontId="70" fillId="12" borderId="0" applyNumberFormat="0" applyBorder="0" applyAlignment="0" applyProtection="0"/>
    <xf numFmtId="0" fontId="70" fillId="13" borderId="0" applyNumberFormat="0" applyBorder="0" applyAlignment="0" applyProtection="0"/>
    <xf numFmtId="0" fontId="70" fillId="14" borderId="0" applyNumberFormat="0" applyBorder="0" applyAlignment="0" applyProtection="0"/>
    <xf numFmtId="0" fontId="70" fillId="15" borderId="0" applyNumberFormat="0" applyBorder="0" applyAlignment="0" applyProtection="0"/>
    <xf numFmtId="0" fontId="70" fillId="16" borderId="0" applyNumberFormat="0" applyBorder="0" applyAlignment="0" applyProtection="0"/>
    <xf numFmtId="0" fontId="71" fillId="17" borderId="0" applyNumberFormat="0" applyBorder="0" applyAlignment="0" applyProtection="0"/>
    <xf numFmtId="0" fontId="71" fillId="18" borderId="0" applyNumberFormat="0" applyBorder="0" applyAlignment="0" applyProtection="0"/>
    <xf numFmtId="0" fontId="71" fillId="19" borderId="0" applyNumberFormat="0" applyBorder="0" applyAlignment="0" applyProtection="0"/>
    <xf numFmtId="0" fontId="71" fillId="20" borderId="0" applyNumberFormat="0" applyBorder="0" applyAlignment="0" applyProtection="0"/>
    <xf numFmtId="0" fontId="71"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71" fillId="24" borderId="0" applyNumberFormat="0" applyBorder="0" applyAlignment="0" applyProtection="0"/>
    <xf numFmtId="0" fontId="71"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71" fillId="28" borderId="0" applyNumberFormat="0" applyBorder="0" applyAlignment="0" applyProtection="0"/>
    <xf numFmtId="0" fontId="72" fillId="29" borderId="0" applyNumberFormat="0" applyBorder="0" applyAlignment="0" applyProtection="0"/>
    <xf numFmtId="0" fontId="73" fillId="29" borderId="0" applyNumberFormat="0" applyBorder="0" applyAlignment="0" applyProtection="0"/>
    <xf numFmtId="0" fontId="74" fillId="30" borderId="56" applyNumberFormat="0" applyAlignment="0" applyProtection="0"/>
    <xf numFmtId="0" fontId="75" fillId="31" borderId="57" applyNumberFormat="0" applyAlignment="0" applyProtection="0"/>
    <xf numFmtId="167" fontId="11" fillId="0" borderId="0" applyFont="0" applyFill="0" applyBorder="0" applyAlignment="0" applyProtection="0"/>
    <xf numFmtId="41" fontId="11" fillId="0" borderId="0" applyFont="0" applyFill="0" applyBorder="0" applyAlignment="0" applyProtection="0"/>
    <xf numFmtId="175" fontId="11" fillId="0" borderId="0" applyFont="0" applyFill="0" applyBorder="0" applyAlignment="0" applyProtection="0"/>
    <xf numFmtId="169"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9"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76" fontId="11" fillId="0" borderId="0" applyFont="0" applyFill="0" applyBorder="0" applyAlignment="0" applyProtection="0"/>
    <xf numFmtId="169"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9"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9"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9"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3" fontId="11" fillId="0" borderId="0" applyFont="0" applyFill="0" applyBorder="0" applyAlignment="0" applyProtection="0"/>
    <xf numFmtId="164" fontId="11" fillId="0" borderId="0" applyFont="0" applyFill="0" applyBorder="0" applyAlignment="0" applyProtection="0"/>
    <xf numFmtId="177" fontId="11" fillId="0" borderId="0" applyFont="0" applyFill="0" applyBorder="0" applyAlignment="0" applyProtection="0"/>
    <xf numFmtId="168"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8"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5" fontId="11" fillId="0" borderId="0" applyFont="0" applyFill="0" applyBorder="0" applyAlignment="0" applyProtection="0"/>
    <xf numFmtId="168"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8"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78"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8"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8"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8"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8"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8"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65" fontId="11" fillId="0" borderId="0" applyFont="0" applyFill="0" applyBorder="0" applyAlignment="0" applyProtection="0"/>
    <xf numFmtId="170" fontId="7" fillId="0" borderId="0"/>
    <xf numFmtId="0" fontId="76" fillId="0" borderId="0" applyNumberFormat="0" applyFill="0" applyBorder="0" applyAlignment="0" applyProtection="0"/>
    <xf numFmtId="0" fontId="77" fillId="32" borderId="0" applyNumberFormat="0" applyBorder="0" applyAlignment="0" applyProtection="0"/>
    <xf numFmtId="0" fontId="78" fillId="0" borderId="58" applyNumberFormat="0" applyFill="0" applyAlignment="0" applyProtection="0"/>
    <xf numFmtId="0" fontId="79" fillId="0" borderId="59" applyNumberFormat="0" applyFill="0" applyAlignment="0" applyProtection="0"/>
    <xf numFmtId="0" fontId="80" fillId="0" borderId="60" applyNumberFormat="0" applyFill="0" applyAlignment="0" applyProtection="0"/>
    <xf numFmtId="0" fontId="80" fillId="0" borderId="0" applyNumberFormat="0" applyFill="0" applyBorder="0" applyAlignment="0" applyProtection="0"/>
    <xf numFmtId="0" fontId="8" fillId="0" borderId="0" applyNumberFormat="0" applyFill="0" applyBorder="0" applyAlignment="0" applyProtection="0">
      <alignment vertical="top"/>
      <protection locked="0"/>
    </xf>
    <xf numFmtId="170" fontId="81" fillId="0" borderId="0" applyNumberFormat="0" applyFill="0" applyBorder="0" applyAlignment="0" applyProtection="0"/>
    <xf numFmtId="0" fontId="82" fillId="0" borderId="0" applyNumberFormat="0" applyFill="0" applyBorder="0" applyAlignment="0" applyProtection="0"/>
    <xf numFmtId="170" fontId="81" fillId="0" borderId="0" applyNumberFormat="0" applyFill="0" applyBorder="0" applyAlignment="0" applyProtection="0">
      <alignment vertical="top"/>
      <protection locked="0"/>
    </xf>
    <xf numFmtId="170" fontId="81" fillId="0" borderId="0" applyNumberFormat="0" applyFill="0" applyBorder="0" applyAlignment="0" applyProtection="0">
      <alignment vertical="top"/>
      <protection locked="0"/>
    </xf>
    <xf numFmtId="0" fontId="83" fillId="0" borderId="0" applyNumberFormat="0" applyFill="0" applyBorder="0" applyAlignment="0" applyProtection="0"/>
    <xf numFmtId="0" fontId="8" fillId="0" borderId="0" applyNumberFormat="0" applyFill="0" applyBorder="0" applyAlignment="0" applyProtection="0">
      <alignment vertical="top"/>
      <protection locked="0"/>
    </xf>
    <xf numFmtId="170" fontId="81" fillId="0" borderId="0" applyNumberFormat="0" applyFill="0" applyBorder="0" applyAlignment="0" applyProtection="0">
      <alignment vertical="top"/>
      <protection locked="0"/>
    </xf>
    <xf numFmtId="0" fontId="84" fillId="33" borderId="56" applyNumberFormat="0" applyAlignment="0" applyProtection="0"/>
    <xf numFmtId="0" fontId="85" fillId="0" borderId="61" applyNumberFormat="0" applyFill="0" applyAlignment="0" applyProtection="0"/>
    <xf numFmtId="0" fontId="86" fillId="34" borderId="0" applyNumberFormat="0" applyBorder="0" applyAlignment="0" applyProtection="0"/>
    <xf numFmtId="170" fontId="87" fillId="0" borderId="0"/>
    <xf numFmtId="0" fontId="7" fillId="0" borderId="0"/>
    <xf numFmtId="0" fontId="7" fillId="0" borderId="0"/>
    <xf numFmtId="170" fontId="8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7" fillId="0" borderId="0"/>
    <xf numFmtId="0" fontId="87" fillId="0" borderId="0"/>
    <xf numFmtId="0" fontId="87" fillId="0" borderId="0"/>
    <xf numFmtId="170" fontId="87" fillId="0" borderId="0"/>
    <xf numFmtId="0" fontId="6" fillId="0" borderId="0"/>
    <xf numFmtId="170" fontId="7" fillId="0" borderId="0"/>
    <xf numFmtId="0" fontId="70" fillId="0" borderId="0"/>
    <xf numFmtId="0" fontId="70" fillId="0" borderId="0"/>
    <xf numFmtId="170" fontId="6" fillId="0" borderId="0"/>
    <xf numFmtId="0" fontId="70" fillId="0" borderId="0"/>
    <xf numFmtId="0" fontId="6" fillId="0" borderId="0"/>
    <xf numFmtId="0" fontId="70" fillId="0" borderId="0"/>
    <xf numFmtId="0" fontId="88" fillId="0" borderId="0">
      <alignment vertical="center"/>
    </xf>
    <xf numFmtId="170" fontId="87" fillId="0" borderId="0"/>
    <xf numFmtId="0" fontId="89" fillId="0" borderId="0"/>
    <xf numFmtId="0" fontId="70" fillId="0" borderId="0"/>
    <xf numFmtId="0" fontId="7" fillId="0" borderId="0"/>
    <xf numFmtId="0" fontId="89" fillId="0" borderId="0"/>
    <xf numFmtId="0" fontId="70" fillId="0" borderId="0"/>
    <xf numFmtId="0" fontId="70" fillId="0" borderId="0"/>
    <xf numFmtId="0" fontId="70" fillId="0" borderId="0"/>
    <xf numFmtId="0" fontId="70" fillId="0" borderId="0"/>
    <xf numFmtId="0" fontId="70" fillId="0" borderId="0"/>
    <xf numFmtId="0" fontId="7" fillId="0" borderId="0"/>
    <xf numFmtId="0" fontId="70" fillId="0" borderId="0"/>
    <xf numFmtId="0" fontId="7" fillId="0" borderId="0"/>
    <xf numFmtId="0"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9" fillId="0" borderId="0"/>
    <xf numFmtId="0" fontId="89" fillId="0" borderId="0"/>
    <xf numFmtId="0" fontId="7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0" fillId="0" borderId="0"/>
    <xf numFmtId="0" fontId="70" fillId="0" borderId="0"/>
    <xf numFmtId="170" fontId="87" fillId="0" borderId="0"/>
    <xf numFmtId="170" fontId="87" fillId="0" borderId="0"/>
    <xf numFmtId="0" fontId="90" fillId="0" borderId="0"/>
    <xf numFmtId="0" fontId="67" fillId="0" borderId="0"/>
    <xf numFmtId="0" fontId="11" fillId="0" borderId="0"/>
    <xf numFmtId="0" fontId="70" fillId="35" borderId="62" applyNumberFormat="0" applyFont="0" applyAlignment="0" applyProtection="0"/>
    <xf numFmtId="0" fontId="91" fillId="30" borderId="63" applyNumberFormat="0" applyAlignment="0" applyProtection="0"/>
    <xf numFmtId="9" fontId="11" fillId="0" borderId="0" applyFont="0" applyFill="0" applyBorder="0" applyAlignment="0" applyProtection="0"/>
    <xf numFmtId="0" fontId="7"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70" fillId="0" borderId="0"/>
    <xf numFmtId="0" fontId="87" fillId="0" borderId="0"/>
    <xf numFmtId="0" fontId="92" fillId="0" borderId="0" applyNumberFormat="0" applyFill="0" applyBorder="0" applyAlignment="0" applyProtection="0"/>
    <xf numFmtId="0" fontId="93" fillId="0" borderId="64" applyNumberFormat="0" applyFill="0" applyAlignment="0" applyProtection="0"/>
    <xf numFmtId="0" fontId="94" fillId="0" borderId="0" applyNumberFormat="0" applyFill="0" applyBorder="0" applyAlignment="0" applyProtection="0"/>
    <xf numFmtId="170" fontId="11" fillId="0" borderId="0"/>
    <xf numFmtId="0" fontId="7" fillId="0" borderId="0"/>
    <xf numFmtId="0" fontId="7" fillId="0" borderId="0"/>
    <xf numFmtId="0" fontId="7" fillId="0" borderId="0"/>
    <xf numFmtId="170" fontId="7" fillId="0" borderId="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55" fillId="0" borderId="0" applyNumberFormat="0" applyFill="0" applyBorder="0" applyAlignment="0" applyProtection="0"/>
    <xf numFmtId="0" fontId="156" fillId="32" borderId="0" applyNumberFormat="0" applyBorder="0" applyAlignment="0" applyProtection="0"/>
    <xf numFmtId="0" fontId="157" fillId="0" borderId="58" applyNumberFormat="0" applyFill="0" applyAlignment="0" applyProtection="0"/>
    <xf numFmtId="0" fontId="158" fillId="0" borderId="59" applyNumberFormat="0" applyFill="0" applyAlignment="0" applyProtection="0"/>
    <xf numFmtId="0" fontId="159" fillId="0" borderId="60" applyNumberFormat="0" applyFill="0" applyAlignment="0" applyProtection="0"/>
    <xf numFmtId="0" fontId="159" fillId="0" borderId="0" applyNumberFormat="0" applyFill="0" applyBorder="0" applyAlignment="0" applyProtection="0"/>
    <xf numFmtId="0" fontId="160" fillId="0" borderId="0" applyNumberFormat="0" applyFill="0" applyBorder="0" applyAlignment="0" applyProtection="0"/>
    <xf numFmtId="0" fontId="161" fillId="0" borderId="0" applyNumberFormat="0" applyFill="0" applyBorder="0" applyAlignment="0" applyProtection="0"/>
    <xf numFmtId="0" fontId="162" fillId="33" borderId="56" applyNumberFormat="0" applyAlignment="0" applyProtection="0"/>
    <xf numFmtId="0" fontId="163" fillId="0" borderId="61" applyNumberFormat="0" applyFill="0" applyAlignment="0" applyProtection="0"/>
    <xf numFmtId="0" fontId="164" fillId="34" borderId="0" applyNumberFormat="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37" fillId="31" borderId="57" applyNumberFormat="0" applyAlignment="0" applyProtection="0"/>
    <xf numFmtId="0" fontId="135" fillId="30" borderId="56" applyNumberFormat="0" applyAlignment="0" applyProtection="0"/>
    <xf numFmtId="0" fontId="132" fillId="29" borderId="0" applyNumberFormat="0" applyBorder="0" applyAlignment="0" applyProtection="0"/>
    <xf numFmtId="0" fontId="141" fillId="28" borderId="0" applyNumberFormat="0" applyBorder="0" applyAlignment="0" applyProtection="0"/>
    <xf numFmtId="0" fontId="141" fillId="27" borderId="0" applyNumberFormat="0" applyBorder="0" applyAlignment="0" applyProtection="0"/>
    <xf numFmtId="0" fontId="141" fillId="26" borderId="0" applyNumberFormat="0" applyBorder="0" applyAlignment="0" applyProtection="0"/>
    <xf numFmtId="0" fontId="7" fillId="0" borderId="0"/>
    <xf numFmtId="0" fontId="141" fillId="25" borderId="0" applyNumberFormat="0" applyBorder="0" applyAlignment="0" applyProtection="0"/>
    <xf numFmtId="0" fontId="141" fillId="24" borderId="0" applyNumberFormat="0" applyBorder="0" applyAlignment="0" applyProtection="0"/>
    <xf numFmtId="0" fontId="141" fillId="23" borderId="0" applyNumberFormat="0" applyBorder="0" applyAlignment="0" applyProtection="0"/>
    <xf numFmtId="0" fontId="141" fillId="22" borderId="0" applyNumberFormat="0" applyBorder="0" applyAlignment="0" applyProtection="0"/>
    <xf numFmtId="0" fontId="141" fillId="21" borderId="0" applyNumberFormat="0" applyBorder="0" applyAlignment="0" applyProtection="0"/>
    <xf numFmtId="0" fontId="141" fillId="20" borderId="0" applyNumberFormat="0" applyBorder="0" applyAlignment="0" applyProtection="0"/>
    <xf numFmtId="0" fontId="141" fillId="19" borderId="0" applyNumberFormat="0" applyBorder="0" applyAlignment="0" applyProtection="0"/>
    <xf numFmtId="0" fontId="141" fillId="18" borderId="0" applyNumberFormat="0" applyBorder="0" applyAlignment="0" applyProtection="0"/>
    <xf numFmtId="0" fontId="141" fillId="17"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4" borderId="0" applyNumberFormat="0" applyBorder="0" applyAlignment="0" applyProtection="0"/>
    <xf numFmtId="0" fontId="1" fillId="13" borderId="0" applyNumberFormat="0" applyBorder="0" applyAlignment="0" applyProtection="0"/>
    <xf numFmtId="0" fontId="1" fillId="12" borderId="0" applyNumberFormat="0" applyBorder="0" applyAlignment="0" applyProtection="0"/>
    <xf numFmtId="0" fontId="1" fillId="11" borderId="0" applyNumberFormat="0" applyBorder="0" applyAlignment="0" applyProtection="0"/>
    <xf numFmtId="0" fontId="1" fillId="10" borderId="0" applyNumberFormat="0" applyBorder="0" applyAlignment="0" applyProtection="0"/>
    <xf numFmtId="0" fontId="1" fillId="9" borderId="0" applyNumberFormat="0" applyBorder="0" applyAlignment="0" applyProtection="0"/>
    <xf numFmtId="0" fontId="1" fillId="8" borderId="0" applyNumberFormat="0" applyBorder="0" applyAlignment="0" applyProtection="0"/>
    <xf numFmtId="0" fontId="1" fillId="7" borderId="0" applyNumberFormat="0" applyBorder="0" applyAlignment="0" applyProtection="0"/>
    <xf numFmtId="0" fontId="1" fillId="6" borderId="0" applyNumberFormat="0" applyBorder="0" applyAlignment="0" applyProtection="0"/>
    <xf numFmtId="0" fontId="1" fillId="5" borderId="0" applyNumberFormat="0" applyBorder="0" applyAlignment="0" applyProtection="0"/>
    <xf numFmtId="0" fontId="139" fillId="0" borderId="0" applyNumberFormat="0" applyFill="0" applyBorder="0" applyAlignment="0" applyProtection="0"/>
    <xf numFmtId="0" fontId="131" fillId="32" borderId="0" applyNumberFormat="0" applyBorder="0" applyAlignment="0" applyProtection="0"/>
    <xf numFmtId="0" fontId="128" fillId="0" borderId="58" applyNumberFormat="0" applyFill="0" applyAlignment="0" applyProtection="0"/>
    <xf numFmtId="0" fontId="129" fillId="0" borderId="59" applyNumberFormat="0" applyFill="0" applyAlignment="0" applyProtection="0"/>
    <xf numFmtId="0" fontId="130" fillId="0" borderId="60" applyNumberFormat="0" applyFill="0" applyAlignment="0" applyProtection="0"/>
    <xf numFmtId="0" fontId="130" fillId="0" borderId="0" applyNumberFormat="0" applyFill="0" applyBorder="0" applyAlignment="0" applyProtection="0"/>
    <xf numFmtId="0" fontId="143" fillId="0" borderId="0" applyNumberFormat="0" applyFill="0" applyBorder="0" applyAlignment="0" applyProtection="0"/>
    <xf numFmtId="0" fontId="144" fillId="0" borderId="0" applyNumberFormat="0" applyFill="0" applyBorder="0" applyAlignment="0" applyProtection="0"/>
    <xf numFmtId="0" fontId="133" fillId="33" borderId="56" applyNumberFormat="0" applyAlignment="0" applyProtection="0"/>
    <xf numFmtId="0" fontId="136" fillId="0" borderId="61" applyNumberFormat="0" applyFill="0" applyAlignment="0" applyProtection="0"/>
    <xf numFmtId="0" fontId="142" fillId="34" borderId="0" applyNumberFormat="0" applyBorder="0" applyAlignment="0" applyProtection="0"/>
    <xf numFmtId="0" fontId="1" fillId="0" borderId="0"/>
    <xf numFmtId="0" fontId="1" fillId="0" borderId="0"/>
    <xf numFmtId="0" fontId="1" fillId="0" borderId="0"/>
    <xf numFmtId="0" fontId="1" fillId="0" borderId="0"/>
    <xf numFmtId="0" fontId="145" fillId="0" borderId="0"/>
    <xf numFmtId="0" fontId="1" fillId="0" borderId="0"/>
    <xf numFmtId="0" fontId="1" fillId="0" borderId="0"/>
    <xf numFmtId="0" fontId="1" fillId="0" borderId="0"/>
    <xf numFmtId="0" fontId="1" fillId="0" borderId="0"/>
    <xf numFmtId="0" fontId="145" fillId="0" borderId="0"/>
    <xf numFmtId="0" fontId="1" fillId="0" borderId="0"/>
    <xf numFmtId="0" fontId="1" fillId="0" borderId="0"/>
    <xf numFmtId="0" fontId="1" fillId="0" borderId="0"/>
    <xf numFmtId="0" fontId="1" fillId="0" borderId="0"/>
    <xf numFmtId="0" fontId="14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4" fillId="31" borderId="57" applyNumberFormat="0" applyAlignment="0" applyProtection="0"/>
    <xf numFmtId="0" fontId="153" fillId="30" borderId="56" applyNumberFormat="0" applyAlignment="0" applyProtection="0"/>
    <xf numFmtId="0" fontId="152" fillId="29" borderId="0" applyNumberFormat="0" applyBorder="0" applyAlignment="0" applyProtection="0"/>
    <xf numFmtId="0" fontId="151" fillId="29" borderId="0" applyNumberFormat="0" applyBorder="0" applyAlignment="0" applyProtection="0"/>
    <xf numFmtId="0" fontId="150" fillId="28" borderId="0" applyNumberFormat="0" applyBorder="0" applyAlignment="0" applyProtection="0"/>
    <xf numFmtId="0" fontId="150" fillId="27" borderId="0" applyNumberFormat="0" applyBorder="0" applyAlignment="0" applyProtection="0"/>
    <xf numFmtId="0" fontId="1" fillId="0" borderId="0"/>
    <xf numFmtId="0" fontId="150" fillId="26" borderId="0" applyNumberFormat="0" applyBorder="0" applyAlignment="0" applyProtection="0"/>
    <xf numFmtId="0" fontId="150" fillId="25" borderId="0" applyNumberFormat="0" applyBorder="0" applyAlignment="0" applyProtection="0"/>
    <xf numFmtId="0" fontId="150" fillId="24" borderId="0" applyNumberFormat="0" applyBorder="0" applyAlignment="0" applyProtection="0"/>
    <xf numFmtId="0" fontId="150" fillId="23" borderId="0" applyNumberFormat="0" applyBorder="0" applyAlignment="0" applyProtection="0"/>
    <xf numFmtId="0" fontId="150" fillId="22" borderId="0" applyNumberFormat="0" applyBorder="0" applyAlignment="0" applyProtection="0"/>
    <xf numFmtId="0" fontId="150" fillId="21" borderId="0" applyNumberFormat="0" applyBorder="0" applyAlignment="0" applyProtection="0"/>
    <xf numFmtId="0" fontId="150" fillId="20" borderId="0" applyNumberFormat="0" applyBorder="0" applyAlignment="0" applyProtection="0"/>
    <xf numFmtId="0" fontId="150" fillId="19" borderId="0" applyNumberFormat="0" applyBorder="0" applyAlignment="0" applyProtection="0"/>
    <xf numFmtId="0" fontId="150" fillId="18" borderId="0" applyNumberFormat="0" applyBorder="0" applyAlignment="0" applyProtection="0"/>
    <xf numFmtId="0" fontId="150" fillId="17" borderId="0" applyNumberFormat="0" applyBorder="0" applyAlignment="0" applyProtection="0"/>
    <xf numFmtId="0" fontId="149" fillId="16" borderId="0" applyNumberFormat="0" applyBorder="0" applyAlignment="0" applyProtection="0"/>
    <xf numFmtId="0" fontId="149" fillId="15" borderId="0" applyNumberFormat="0" applyBorder="0" applyAlignment="0" applyProtection="0"/>
    <xf numFmtId="0" fontId="149" fillId="14" borderId="0" applyNumberFormat="0" applyBorder="0" applyAlignment="0" applyProtection="0"/>
    <xf numFmtId="0" fontId="1" fillId="0" borderId="0"/>
    <xf numFmtId="0" fontId="1" fillId="0" borderId="0"/>
    <xf numFmtId="0" fontId="149" fillId="13" borderId="0" applyNumberFormat="0" applyBorder="0" applyAlignment="0" applyProtection="0"/>
    <xf numFmtId="0" fontId="149" fillId="12" borderId="0" applyNumberFormat="0" applyBorder="0" applyAlignment="0" applyProtection="0"/>
    <xf numFmtId="0" fontId="147" fillId="0" borderId="0"/>
    <xf numFmtId="0" fontId="149" fillId="11" borderId="0" applyNumberFormat="0" applyBorder="0" applyAlignment="0" applyProtection="0"/>
    <xf numFmtId="0" fontId="149" fillId="10" borderId="0" applyNumberFormat="0" applyBorder="0" applyAlignment="0" applyProtection="0"/>
    <xf numFmtId="0" fontId="1" fillId="35" borderId="62" applyNumberFormat="0" applyFont="0" applyAlignment="0" applyProtection="0"/>
    <xf numFmtId="0" fontId="134" fillId="30" borderId="63" applyNumberFormat="0" applyAlignment="0" applyProtection="0"/>
    <xf numFmtId="0" fontId="149" fillId="9" borderId="0" applyNumberFormat="0" applyBorder="0" applyAlignment="0" applyProtection="0"/>
    <xf numFmtId="0" fontId="149" fillId="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9" fillId="7" borderId="0" applyNumberFormat="0" applyBorder="0" applyAlignment="0" applyProtection="0"/>
    <xf numFmtId="0" fontId="127" fillId="0" borderId="0" applyNumberFormat="0" applyFill="0" applyBorder="0" applyAlignment="0" applyProtection="0"/>
    <xf numFmtId="0" fontId="140" fillId="0" borderId="64" applyNumberFormat="0" applyFill="0" applyAlignment="0" applyProtection="0"/>
    <xf numFmtId="0" fontId="138" fillId="0" borderId="0" applyNumberFormat="0" applyFill="0" applyBorder="0" applyAlignment="0" applyProtection="0"/>
    <xf numFmtId="0" fontId="149" fillId="6" borderId="0" applyNumberFormat="0" applyBorder="0" applyAlignment="0" applyProtection="0"/>
    <xf numFmtId="0" fontId="149" fillId="5" borderId="0" applyNumberFormat="0" applyBorder="0" applyAlignment="0" applyProtection="0"/>
    <xf numFmtId="0" fontId="11" fillId="0" borderId="0"/>
    <xf numFmtId="0" fontId="149" fillId="0" borderId="0"/>
    <xf numFmtId="0" fontId="149" fillId="0" borderId="0"/>
    <xf numFmtId="0" fontId="149" fillId="0" borderId="0"/>
    <xf numFmtId="0" fontId="149" fillId="0" borderId="0"/>
    <xf numFmtId="0" fontId="165" fillId="0" borderId="0"/>
    <xf numFmtId="0" fontId="149" fillId="0" borderId="0"/>
    <xf numFmtId="0" fontId="165"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65" fillId="0" borderId="0"/>
    <xf numFmtId="0" fontId="165" fillId="0" borderId="0"/>
    <xf numFmtId="0" fontId="149" fillId="0" borderId="0"/>
    <xf numFmtId="0" fontId="149" fillId="0" borderId="0"/>
    <xf numFmtId="0" fontId="149" fillId="0" borderId="0"/>
    <xf numFmtId="0" fontId="166" fillId="0" borderId="0"/>
    <xf numFmtId="0" fontId="149" fillId="35" borderId="62" applyNumberFormat="0" applyFont="0" applyAlignment="0" applyProtection="0"/>
    <xf numFmtId="0" fontId="167" fillId="30" borderId="63" applyNumberFormat="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68" fillId="0" borderId="0" applyNumberFormat="0" applyFill="0" applyBorder="0" applyAlignment="0" applyProtection="0"/>
    <xf numFmtId="0" fontId="169" fillId="0" borderId="64" applyNumberFormat="0" applyFill="0" applyAlignment="0" applyProtection="0"/>
    <xf numFmtId="0" fontId="170" fillId="0" borderId="0" applyNumberFormat="0" applyFill="0" applyBorder="0" applyAlignment="0" applyProtection="0"/>
  </cellStyleXfs>
  <cellXfs count="468">
    <xf numFmtId="0" fontId="0" fillId="0" borderId="0" xfId="0"/>
    <xf numFmtId="0" fontId="16" fillId="2" borderId="1" xfId="0" applyFont="1" applyFill="1" applyBorder="1" applyAlignment="1" applyProtection="1">
      <alignment horizontal="center" vertical="center"/>
    </xf>
    <xf numFmtId="0" fontId="26" fillId="2" borderId="2" xfId="570" applyFont="1" applyFill="1" applyBorder="1" applyAlignment="1">
      <alignment horizontal="center" vertical="top" wrapText="1"/>
    </xf>
    <xf numFmtId="0" fontId="0" fillId="2" borderId="0" xfId="0" applyFill="1"/>
    <xf numFmtId="0" fontId="12" fillId="2" borderId="0" xfId="0" applyFont="1" applyFill="1" applyBorder="1" applyAlignment="1">
      <alignment horizontal="center" vertical="center"/>
    </xf>
    <xf numFmtId="0" fontId="7" fillId="2" borderId="0" xfId="0" applyFont="1" applyFill="1" applyBorder="1"/>
    <xf numFmtId="0" fontId="10" fillId="2" borderId="0" xfId="0" applyFont="1" applyFill="1" applyBorder="1"/>
    <xf numFmtId="0" fontId="15"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2" fillId="2" borderId="0" xfId="0" applyFont="1" applyFill="1" applyBorder="1" applyAlignment="1" applyProtection="1">
      <alignment vertical="center"/>
    </xf>
    <xf numFmtId="0" fontId="18" fillId="2" borderId="0" xfId="0" applyFont="1" applyFill="1" applyBorder="1" applyAlignment="1" applyProtection="1">
      <alignment horizontal="left" wrapText="1"/>
    </xf>
    <xf numFmtId="0" fontId="16" fillId="2" borderId="0" xfId="0" applyFont="1" applyFill="1" applyBorder="1" applyAlignment="1" applyProtection="1">
      <alignment vertical="center"/>
    </xf>
    <xf numFmtId="0" fontId="16" fillId="2" borderId="0" xfId="0" applyFont="1" applyFill="1" applyBorder="1" applyAlignment="1" applyProtection="1">
      <alignment horizontal="center" vertical="center"/>
    </xf>
    <xf numFmtId="0" fontId="0" fillId="2" borderId="0" xfId="0" applyFill="1" applyAlignment="1" applyProtection="1">
      <alignment vertical="top"/>
    </xf>
    <xf numFmtId="0" fontId="10" fillId="2" borderId="0" xfId="0" applyFont="1" applyFill="1" applyBorder="1" applyProtection="1">
      <protection hidden="1"/>
    </xf>
    <xf numFmtId="0" fontId="12" fillId="2" borderId="0" xfId="0" applyFont="1" applyFill="1" applyBorder="1" applyAlignment="1" applyProtection="1">
      <alignment horizontal="center" vertical="top"/>
      <protection hidden="1"/>
    </xf>
    <xf numFmtId="0" fontId="12" fillId="2" borderId="0" xfId="0" applyFont="1" applyFill="1" applyBorder="1" applyAlignment="1" applyProtection="1">
      <alignment vertical="center"/>
      <protection hidden="1"/>
    </xf>
    <xf numFmtId="0" fontId="16" fillId="2" borderId="0" xfId="0" applyFont="1" applyFill="1" applyBorder="1" applyAlignment="1" applyProtection="1">
      <alignment horizontal="left" wrapText="1"/>
      <protection hidden="1"/>
    </xf>
    <xf numFmtId="0" fontId="0" fillId="0" borderId="0" xfId="0" applyProtection="1">
      <protection hidden="1"/>
    </xf>
    <xf numFmtId="0" fontId="7" fillId="2" borderId="0" xfId="0" applyFont="1" applyFill="1" applyProtection="1"/>
    <xf numFmtId="0" fontId="7"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5" fillId="2" borderId="0" xfId="0" applyFont="1" applyFill="1" applyBorder="1" applyAlignment="1" applyProtection="1">
      <alignment horizontal="right" vertical="center"/>
      <protection hidden="1"/>
    </xf>
    <xf numFmtId="0" fontId="0" fillId="0" borderId="0" xfId="0" applyAlignment="1"/>
    <xf numFmtId="0" fontId="12" fillId="2" borderId="6"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hidden="1"/>
    </xf>
    <xf numFmtId="0" fontId="12" fillId="2" borderId="8" xfId="0" applyFont="1" applyFill="1" applyBorder="1" applyAlignment="1" applyProtection="1">
      <alignment vertical="center" wrapText="1"/>
      <protection hidden="1"/>
    </xf>
    <xf numFmtId="0" fontId="12"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6" fillId="2" borderId="9" xfId="570" applyFont="1" applyFill="1" applyBorder="1" applyAlignment="1">
      <alignment vertical="top" wrapText="1"/>
    </xf>
    <xf numFmtId="0" fontId="10" fillId="2" borderId="0" xfId="0" applyFont="1" applyFill="1" applyBorder="1" applyAlignment="1"/>
    <xf numFmtId="170" fontId="26" fillId="2" borderId="9" xfId="570" applyNumberFormat="1" applyFont="1" applyFill="1" applyBorder="1" applyAlignment="1">
      <alignment horizontal="center" vertical="top" wrapText="1"/>
    </xf>
    <xf numFmtId="0" fontId="12" fillId="2" borderId="0" xfId="0" applyFont="1" applyFill="1" applyBorder="1" applyAlignment="1">
      <alignment horizontal="left"/>
    </xf>
    <xf numFmtId="0" fontId="15" fillId="2" borderId="0" xfId="0" applyFont="1" applyFill="1" applyBorder="1" applyAlignment="1">
      <alignment horizontal="left"/>
    </xf>
    <xf numFmtId="0" fontId="39" fillId="2" borderId="10" xfId="570" applyFont="1" applyFill="1" applyBorder="1" applyAlignment="1">
      <alignment horizontal="center" vertical="center" wrapText="1"/>
    </xf>
    <xf numFmtId="0" fontId="39"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2" fillId="2" borderId="12" xfId="0" applyFont="1" applyFill="1" applyBorder="1" applyAlignment="1" applyProtection="1">
      <alignment vertical="center"/>
    </xf>
    <xf numFmtId="0" fontId="2" fillId="2" borderId="7" xfId="0" applyFont="1" applyFill="1" applyBorder="1" applyAlignment="1" applyProtection="1">
      <alignment vertical="center"/>
    </xf>
    <xf numFmtId="0" fontId="19" fillId="2" borderId="13" xfId="0" applyFont="1" applyFill="1" applyBorder="1" applyAlignment="1" applyProtection="1">
      <alignment horizontal="center" vertical="center"/>
      <protection locked="0" hidden="1"/>
    </xf>
    <xf numFmtId="0" fontId="12" fillId="2" borderId="14" xfId="0" applyFont="1" applyFill="1" applyBorder="1" applyAlignment="1" applyProtection="1">
      <alignment vertical="center"/>
    </xf>
    <xf numFmtId="0" fontId="2" fillId="2" borderId="15" xfId="0" applyFont="1" applyFill="1" applyBorder="1" applyAlignment="1" applyProtection="1">
      <alignment vertical="center"/>
    </xf>
    <xf numFmtId="0" fontId="15" fillId="2" borderId="13" xfId="0" applyFont="1" applyFill="1" applyBorder="1" applyAlignment="1" applyProtection="1">
      <alignment horizontal="right" vertical="center"/>
      <protection hidden="1"/>
    </xf>
    <xf numFmtId="0" fontId="12" fillId="2" borderId="6" xfId="0" applyFont="1" applyFill="1" applyBorder="1" applyAlignment="1" applyProtection="1">
      <alignment vertical="center"/>
    </xf>
    <xf numFmtId="0" fontId="12" fillId="2" borderId="16" xfId="0" applyFont="1" applyFill="1" applyBorder="1" applyAlignment="1" applyProtection="1">
      <alignment vertical="center"/>
    </xf>
    <xf numFmtId="0" fontId="2" fillId="2" borderId="17" xfId="0" applyFont="1" applyFill="1" applyBorder="1" applyAlignment="1" applyProtection="1">
      <alignment vertical="center"/>
    </xf>
    <xf numFmtId="0" fontId="15" fillId="2" borderId="18" xfId="0" applyFont="1" applyFill="1" applyBorder="1" applyAlignment="1" applyProtection="1">
      <alignment wrapText="1"/>
      <protection hidden="1"/>
    </xf>
    <xf numFmtId="0" fontId="0" fillId="3" borderId="10" xfId="0" applyFill="1" applyBorder="1" applyProtection="1"/>
    <xf numFmtId="0" fontId="15" fillId="2" borderId="19" xfId="0" applyFont="1" applyFill="1" applyBorder="1" applyAlignment="1" applyProtection="1">
      <alignment horizontal="right" vertical="center"/>
      <protection hidden="1"/>
    </xf>
    <xf numFmtId="0" fontId="32" fillId="2" borderId="0" xfId="0" applyFont="1" applyFill="1" applyBorder="1" applyAlignment="1" applyProtection="1">
      <alignment horizontal="right" vertical="center"/>
    </xf>
    <xf numFmtId="0" fontId="33" fillId="2" borderId="0" xfId="0" applyFont="1" applyFill="1" applyBorder="1" applyAlignment="1" applyProtection="1">
      <alignment vertical="center"/>
    </xf>
    <xf numFmtId="0" fontId="12" fillId="2" borderId="20" xfId="0" applyFont="1" applyFill="1" applyBorder="1" applyAlignment="1" applyProtection="1">
      <alignment vertical="center"/>
    </xf>
    <xf numFmtId="0" fontId="33" fillId="2" borderId="18" xfId="0" applyFont="1" applyFill="1" applyBorder="1" applyAlignment="1" applyProtection="1">
      <alignment vertical="center"/>
    </xf>
    <xf numFmtId="0" fontId="12" fillId="2" borderId="21" xfId="0" applyFont="1" applyFill="1" applyBorder="1" applyAlignment="1" applyProtection="1">
      <alignment vertical="center"/>
    </xf>
    <xf numFmtId="2" fontId="15" fillId="2" borderId="1" xfId="0" applyNumberFormat="1" applyFont="1" applyFill="1" applyBorder="1" applyAlignment="1" applyProtection="1">
      <alignment horizontal="left" wrapText="1"/>
      <protection hidden="1"/>
    </xf>
    <xf numFmtId="0" fontId="15" fillId="2" borderId="19" xfId="0" applyFont="1" applyFill="1" applyBorder="1" applyAlignment="1" applyProtection="1">
      <alignment horizontal="left"/>
      <protection hidden="1"/>
    </xf>
    <xf numFmtId="0" fontId="16" fillId="2" borderId="1" xfId="0" applyFont="1" applyFill="1" applyBorder="1" applyAlignment="1" applyProtection="1">
      <alignment horizontal="left" vertical="center"/>
    </xf>
    <xf numFmtId="0" fontId="2" fillId="2" borderId="22" xfId="0" applyFont="1" applyFill="1" applyBorder="1" applyAlignment="1" applyProtection="1">
      <alignment vertical="center"/>
    </xf>
    <xf numFmtId="0" fontId="16" fillId="2" borderId="13" xfId="0" applyFont="1" applyFill="1" applyBorder="1" applyAlignment="1" applyProtection="1">
      <alignment vertical="center" wrapText="1"/>
      <protection hidden="1"/>
    </xf>
    <xf numFmtId="0" fontId="16" fillId="2" borderId="12" xfId="0" applyFont="1" applyFill="1" applyBorder="1" applyAlignment="1" applyProtection="1">
      <alignment vertical="center"/>
    </xf>
    <xf numFmtId="0" fontId="16" fillId="2" borderId="1" xfId="0" applyFont="1" applyFill="1" applyBorder="1" applyAlignment="1" applyProtection="1">
      <alignment vertical="center" wrapText="1"/>
      <protection hidden="1"/>
    </xf>
    <xf numFmtId="2" fontId="17" fillId="2" borderId="1" xfId="0" applyNumberFormat="1" applyFont="1" applyFill="1" applyBorder="1" applyAlignment="1" applyProtection="1">
      <alignment horizontal="left" wrapText="1"/>
      <protection hidden="1"/>
    </xf>
    <xf numFmtId="0" fontId="16" fillId="2" borderId="1" xfId="0" applyFont="1" applyFill="1" applyBorder="1" applyAlignment="1" applyProtection="1">
      <alignment vertical="center"/>
    </xf>
    <xf numFmtId="0" fontId="16" fillId="2" borderId="1" xfId="0" applyFont="1" applyFill="1" applyBorder="1" applyAlignment="1" applyProtection="1">
      <alignment horizontal="center" vertical="center" wrapText="1"/>
      <protection hidden="1"/>
    </xf>
    <xf numFmtId="0" fontId="12" fillId="2" borderId="1" xfId="0" applyFont="1" applyFill="1" applyBorder="1" applyAlignment="1" applyProtection="1">
      <alignment horizontal="left" vertical="center"/>
      <protection hidden="1"/>
    </xf>
    <xf numFmtId="0" fontId="12"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xf>
    <xf numFmtId="0" fontId="2" fillId="2" borderId="8" xfId="0" applyFont="1" applyFill="1" applyBorder="1" applyAlignment="1" applyProtection="1">
      <alignment vertical="center"/>
    </xf>
    <xf numFmtId="0" fontId="3" fillId="2" borderId="13" xfId="0" applyFont="1" applyFill="1" applyBorder="1" applyAlignment="1" applyProtection="1">
      <alignment horizontal="left" vertical="top" wrapText="1"/>
      <protection hidden="1"/>
    </xf>
    <xf numFmtId="0" fontId="10" fillId="0" borderId="0" xfId="589" applyFont="1" applyFill="1" applyAlignment="1" applyProtection="1"/>
    <xf numFmtId="0" fontId="7"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3" fillId="0" borderId="0" xfId="0" applyFont="1" applyAlignment="1" applyProtection="1">
      <alignment horizontal="center"/>
      <protection hidden="1"/>
    </xf>
    <xf numFmtId="0" fontId="27" fillId="0" borderId="0" xfId="0" applyFont="1" applyProtection="1">
      <protection hidden="1"/>
    </xf>
    <xf numFmtId="3" fontId="7" fillId="3" borderId="0" xfId="0" applyNumberFormat="1" applyFont="1" applyFill="1" applyAlignment="1" applyProtection="1">
      <protection hidden="1"/>
    </xf>
    <xf numFmtId="0" fontId="7" fillId="3" borderId="0" xfId="0" applyFont="1" applyFill="1" applyProtection="1">
      <protection hidden="1"/>
    </xf>
    <xf numFmtId="0" fontId="7" fillId="0" borderId="0" xfId="0" applyFont="1" applyFill="1" applyProtection="1">
      <protection hidden="1"/>
    </xf>
    <xf numFmtId="0" fontId="7" fillId="0" borderId="0" xfId="0" applyFont="1" applyAlignment="1" applyProtection="1">
      <alignment wrapText="1"/>
      <protection hidden="1"/>
    </xf>
    <xf numFmtId="0" fontId="15" fillId="2" borderId="18" xfId="0" applyFont="1" applyFill="1" applyBorder="1" applyAlignment="1" applyProtection="1">
      <alignment horizontal="center" wrapText="1"/>
      <protection hidden="1"/>
    </xf>
    <xf numFmtId="0" fontId="15"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2" fillId="2" borderId="24" xfId="0" applyFont="1" applyFill="1" applyBorder="1" applyAlignment="1" applyProtection="1">
      <alignment vertical="center"/>
      <protection hidden="1"/>
    </xf>
    <xf numFmtId="0" fontId="12" fillId="2" borderId="12" xfId="0" applyFont="1" applyFill="1" applyBorder="1" applyAlignment="1" applyProtection="1">
      <alignment vertical="center"/>
      <protection hidden="1"/>
    </xf>
    <xf numFmtId="0" fontId="12" fillId="2" borderId="25" xfId="0" applyFont="1" applyFill="1" applyBorder="1" applyAlignment="1" applyProtection="1">
      <alignment vertical="center"/>
      <protection hidden="1"/>
    </xf>
    <xf numFmtId="0" fontId="15" fillId="2" borderId="0" xfId="0" applyFont="1" applyFill="1" applyBorder="1" applyAlignment="1" applyProtection="1">
      <alignment wrapText="1"/>
      <protection hidden="1"/>
    </xf>
    <xf numFmtId="0" fontId="12" fillId="2" borderId="0" xfId="0" applyFont="1" applyFill="1" applyBorder="1" applyAlignment="1" applyProtection="1">
      <alignment horizontal="left" vertical="center"/>
      <protection hidden="1"/>
    </xf>
    <xf numFmtId="2" fontId="15" fillId="2" borderId="19" xfId="0" applyNumberFormat="1" applyFont="1" applyFill="1" applyBorder="1" applyAlignment="1" applyProtection="1">
      <alignment horizontal="left" vertical="center" wrapText="1"/>
      <protection hidden="1"/>
    </xf>
    <xf numFmtId="0" fontId="16" fillId="2" borderId="1" xfId="0" applyFont="1" applyFill="1" applyBorder="1" applyAlignment="1" applyProtection="1">
      <alignment horizontal="left" vertical="center"/>
      <protection hidden="1"/>
    </xf>
    <xf numFmtId="0" fontId="18" fillId="2" borderId="18" xfId="0" applyFont="1" applyFill="1" applyBorder="1" applyAlignment="1" applyProtection="1">
      <alignment horizontal="left" vertical="center" wrapText="1"/>
      <protection hidden="1"/>
    </xf>
    <xf numFmtId="0" fontId="32" fillId="2" borderId="0" xfId="0" applyFont="1" applyFill="1" applyBorder="1" applyAlignment="1" applyProtection="1">
      <alignment horizontal="right" vertical="center"/>
      <protection hidden="1"/>
    </xf>
    <xf numFmtId="0" fontId="16" fillId="2" borderId="19" xfId="0" applyFont="1" applyFill="1" applyBorder="1" applyAlignment="1" applyProtection="1">
      <alignment horizontal="center" vertical="center"/>
      <protection hidden="1"/>
    </xf>
    <xf numFmtId="0" fontId="16" fillId="2" borderId="19" xfId="0" applyFont="1" applyFill="1" applyBorder="1" applyAlignment="1" applyProtection="1">
      <alignment horizontal="left" vertical="center"/>
      <protection hidden="1"/>
    </xf>
    <xf numFmtId="0" fontId="16" fillId="2" borderId="0" xfId="0" applyFont="1" applyFill="1" applyBorder="1" applyAlignment="1" applyProtection="1">
      <alignment horizontal="center" vertical="center"/>
      <protection hidden="1"/>
    </xf>
    <xf numFmtId="0" fontId="16"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71"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7" fillId="0" borderId="0" xfId="0" applyNumberFormat="1" applyFont="1" applyProtection="1">
      <protection hidden="1"/>
    </xf>
    <xf numFmtId="1" fontId="7" fillId="3" borderId="0" xfId="0" applyNumberFormat="1" applyFont="1" applyFill="1" applyProtection="1">
      <protection hidden="1"/>
    </xf>
    <xf numFmtId="0" fontId="8"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8" fillId="0" borderId="10" xfId="487" applyFill="1" applyBorder="1" applyAlignment="1" applyProtection="1">
      <alignment vertical="center" wrapText="1"/>
      <protection hidden="1"/>
    </xf>
    <xf numFmtId="0" fontId="8" fillId="0" borderId="10" xfId="487" applyBorder="1" applyAlignment="1" applyProtection="1">
      <alignment vertical="center" wrapText="1"/>
    </xf>
    <xf numFmtId="0" fontId="16" fillId="2" borderId="13" xfId="0" applyFont="1" applyFill="1" applyBorder="1" applyAlignment="1" applyProtection="1">
      <alignment horizontal="left" vertical="center" wrapText="1"/>
      <protection locked="0"/>
    </xf>
    <xf numFmtId="0" fontId="37" fillId="0" borderId="0" xfId="0" applyFont="1" applyFill="1" applyBorder="1" applyAlignment="1" applyProtection="1">
      <alignment vertical="center" wrapText="1"/>
      <protection hidden="1"/>
    </xf>
    <xf numFmtId="0" fontId="0" fillId="0" borderId="0" xfId="0" applyFill="1"/>
    <xf numFmtId="0" fontId="4" fillId="0" borderId="0" xfId="0" applyFont="1" applyAlignment="1">
      <alignment wrapText="1"/>
    </xf>
    <xf numFmtId="0" fontId="4" fillId="0" borderId="0" xfId="0" applyFont="1"/>
    <xf numFmtId="0" fontId="0" fillId="0" borderId="0" xfId="0" applyFill="1" applyProtection="1">
      <protection hidden="1"/>
    </xf>
    <xf numFmtId="49" fontId="0" fillId="0" borderId="0" xfId="0" applyNumberFormat="1" applyFill="1" applyProtection="1">
      <protection hidden="1"/>
    </xf>
    <xf numFmtId="0" fontId="38" fillId="0" borderId="0" xfId="0" applyFont="1" applyFill="1" applyProtection="1">
      <protection hidden="1"/>
    </xf>
    <xf numFmtId="0" fontId="7" fillId="0" borderId="0" xfId="0" applyFont="1" applyFill="1" applyBorder="1"/>
    <xf numFmtId="0" fontId="0" fillId="0" borderId="0" xfId="0" applyFont="1" applyFill="1" applyBorder="1"/>
    <xf numFmtId="0" fontId="3" fillId="0" borderId="26" xfId="0" applyNumberFormat="1" applyFont="1" applyFill="1" applyBorder="1" applyAlignment="1" applyProtection="1">
      <alignment vertical="center" wrapText="1"/>
      <protection hidden="1"/>
    </xf>
    <xf numFmtId="0" fontId="23" fillId="0" borderId="26" xfId="487" applyFont="1" applyBorder="1" applyAlignment="1" applyProtection="1">
      <alignment horizontal="center"/>
      <protection hidden="1"/>
    </xf>
    <xf numFmtId="0" fontId="3" fillId="0" borderId="27" xfId="0" applyNumberFormat="1" applyFont="1" applyFill="1" applyBorder="1" applyAlignment="1" applyProtection="1">
      <alignment vertical="center" wrapText="1"/>
      <protection hidden="1"/>
    </xf>
    <xf numFmtId="0" fontId="35" fillId="0" borderId="26" xfId="0" applyNumberFormat="1" applyFont="1" applyFill="1" applyBorder="1" applyAlignment="1" applyProtection="1">
      <alignment vertical="center" wrapText="1"/>
      <protection hidden="1"/>
    </xf>
    <xf numFmtId="0" fontId="4" fillId="4" borderId="26" xfId="0" applyFont="1" applyFill="1" applyBorder="1" applyAlignment="1" applyProtection="1">
      <alignment wrapText="1"/>
      <protection hidden="1"/>
    </xf>
    <xf numFmtId="0" fontId="4" fillId="4" borderId="26" xfId="0" applyFont="1" applyFill="1" applyBorder="1" applyAlignment="1" applyProtection="1">
      <protection hidden="1"/>
    </xf>
    <xf numFmtId="0" fontId="4" fillId="0" borderId="0" xfId="0" applyFont="1" applyFill="1"/>
    <xf numFmtId="0" fontId="4" fillId="0" borderId="0" xfId="0" applyFont="1" applyFill="1" applyAlignment="1">
      <alignment wrapText="1"/>
    </xf>
    <xf numFmtId="0" fontId="4" fillId="0" borderId="0" xfId="0" applyFont="1" applyFill="1" applyProtection="1"/>
    <xf numFmtId="0" fontId="0" fillId="0" borderId="0" xfId="0" applyFill="1" applyProtection="1"/>
    <xf numFmtId="0" fontId="0" fillId="0" borderId="0" xfId="0" applyFill="1" applyAlignment="1" applyProtection="1"/>
    <xf numFmtId="0" fontId="7" fillId="0" borderId="0" xfId="0" applyFont="1" applyFill="1" applyProtection="1"/>
    <xf numFmtId="0" fontId="7" fillId="0" borderId="0" xfId="0" applyFont="1" applyFill="1" applyAlignment="1" applyProtection="1">
      <alignment wrapText="1"/>
    </xf>
    <xf numFmtId="0" fontId="0" fillId="0" borderId="0" xfId="0" applyFill="1" applyAlignment="1" applyProtection="1">
      <alignment vertical="top"/>
    </xf>
    <xf numFmtId="0" fontId="31" fillId="0" borderId="0" xfId="0" applyFont="1" applyFill="1" applyAlignment="1" applyProtection="1">
      <alignment horizontal="center" wrapText="1"/>
    </xf>
    <xf numFmtId="0" fontId="4" fillId="0" borderId="6" xfId="0" applyFont="1" applyFill="1" applyBorder="1" applyAlignment="1" applyProtection="1">
      <alignment wrapText="1"/>
    </xf>
    <xf numFmtId="0" fontId="0" fillId="0" borderId="0" xfId="0" applyFill="1" applyAlignment="1" applyProtection="1">
      <alignment vertical="top" wrapText="1"/>
    </xf>
    <xf numFmtId="0" fontId="4" fillId="0" borderId="6" xfId="0" applyFont="1" applyFill="1" applyBorder="1" applyAlignment="1" applyProtection="1">
      <alignment vertical="top" wrapText="1"/>
    </xf>
    <xf numFmtId="0" fontId="4" fillId="0" borderId="0" xfId="0" applyFont="1" applyFill="1" applyAlignment="1" applyProtection="1">
      <alignment wrapText="1"/>
    </xf>
    <xf numFmtId="0" fontId="3" fillId="0" borderId="0" xfId="0" applyFont="1" applyFill="1" applyAlignment="1" applyProtection="1">
      <alignment wrapText="1"/>
    </xf>
    <xf numFmtId="0" fontId="4" fillId="0" borderId="0" xfId="0" applyFont="1" applyFill="1" applyAlignment="1" applyProtection="1">
      <alignment horizontal="center" wrapText="1"/>
    </xf>
    <xf numFmtId="0" fontId="31" fillId="0" borderId="6" xfId="0" applyFont="1" applyFill="1" applyBorder="1" applyAlignment="1" applyProtection="1">
      <alignment wrapText="1"/>
    </xf>
    <xf numFmtId="0" fontId="34" fillId="0" borderId="0" xfId="0" applyFont="1" applyFill="1" applyBorder="1" applyAlignment="1" applyProtection="1">
      <alignment horizontal="right" wrapText="1"/>
    </xf>
    <xf numFmtId="0" fontId="0" fillId="3" borderId="10" xfId="0" applyFill="1" applyBorder="1"/>
    <xf numFmtId="0" fontId="36" fillId="2" borderId="5" xfId="0" applyFont="1" applyFill="1" applyBorder="1" applyAlignment="1" applyProtection="1">
      <alignment horizontal="center" vertical="center" wrapText="1"/>
      <protection hidden="1"/>
    </xf>
    <xf numFmtId="0" fontId="42" fillId="0" borderId="0" xfId="0" applyFont="1" applyAlignment="1" applyProtection="1">
      <alignment horizontal="center" wrapText="1"/>
      <protection hidden="1"/>
    </xf>
    <xf numFmtId="0" fontId="12" fillId="2" borderId="0" xfId="0" applyFont="1" applyFill="1" applyBorder="1" applyAlignment="1" applyProtection="1">
      <alignment horizontal="center" vertical="center" wrapText="1"/>
      <protection hidden="1"/>
    </xf>
    <xf numFmtId="49" fontId="16" fillId="2" borderId="28" xfId="0" applyNumberFormat="1" applyFont="1" applyFill="1" applyBorder="1" applyAlignment="1" applyProtection="1">
      <alignment horizontal="left" vertical="center" wrapText="1"/>
      <protection locked="0"/>
    </xf>
    <xf numFmtId="1" fontId="7" fillId="0" borderId="0" xfId="0" applyNumberFormat="1" applyFont="1" applyFill="1" applyProtection="1">
      <protection hidden="1"/>
    </xf>
    <xf numFmtId="0" fontId="8" fillId="0" borderId="0" xfId="487" applyFill="1" applyAlignment="1" applyProtection="1">
      <alignment horizontal="center"/>
      <protection hidden="1"/>
    </xf>
    <xf numFmtId="0" fontId="43" fillId="2" borderId="24" xfId="487" applyFont="1" applyFill="1" applyBorder="1" applyAlignment="1" applyProtection="1">
      <alignment horizontal="left" vertical="center"/>
      <protection hidden="1"/>
    </xf>
    <xf numFmtId="0" fontId="44" fillId="2" borderId="0" xfId="487" applyFont="1" applyFill="1" applyAlignment="1" applyProtection="1">
      <alignment vertical="center"/>
    </xf>
    <xf numFmtId="0" fontId="44" fillId="2" borderId="0" xfId="487" applyFont="1" applyFill="1" applyBorder="1" applyAlignment="1" applyProtection="1">
      <alignment horizontal="center" vertical="center"/>
      <protection hidden="1"/>
    </xf>
    <xf numFmtId="0" fontId="45" fillId="0" borderId="18" xfId="487" applyFont="1" applyFill="1" applyBorder="1" applyAlignment="1" applyProtection="1">
      <alignment horizontal="center"/>
      <protection hidden="1"/>
    </xf>
    <xf numFmtId="0" fontId="47" fillId="2" borderId="29" xfId="0" applyFont="1" applyFill="1" applyBorder="1" applyAlignment="1" applyProtection="1">
      <alignment horizontal="center" vertical="center" wrapText="1"/>
      <protection hidden="1"/>
    </xf>
    <xf numFmtId="0" fontId="47" fillId="2" borderId="0" xfId="0" applyFont="1" applyFill="1" applyBorder="1" applyAlignment="1" applyProtection="1">
      <alignment horizontal="center" vertical="center" wrapText="1"/>
      <protection hidden="1"/>
    </xf>
    <xf numFmtId="0" fontId="12" fillId="2" borderId="30" xfId="0" applyFont="1" applyFill="1" applyBorder="1" applyAlignment="1" applyProtection="1">
      <alignment vertical="center" wrapText="1"/>
      <protection locked="0"/>
    </xf>
    <xf numFmtId="0" fontId="12" fillId="2" borderId="31" xfId="0" applyFont="1" applyFill="1" applyBorder="1" applyAlignment="1" applyProtection="1">
      <alignment vertical="center" wrapText="1"/>
      <protection locked="0"/>
    </xf>
    <xf numFmtId="0" fontId="12" fillId="2" borderId="23" xfId="0" applyFont="1" applyFill="1" applyBorder="1" applyAlignment="1" applyProtection="1">
      <alignment vertical="center" wrapText="1"/>
      <protection locked="0"/>
    </xf>
    <xf numFmtId="0" fontId="15" fillId="2" borderId="6" xfId="0" applyFont="1" applyFill="1" applyBorder="1" applyAlignment="1" applyProtection="1">
      <alignment horizontal="center" wrapText="1"/>
      <protection locked="0"/>
    </xf>
    <xf numFmtId="0" fontId="15" fillId="2" borderId="18" xfId="0" applyFont="1" applyFill="1" applyBorder="1" applyAlignment="1" applyProtection="1">
      <alignment horizontal="left" vertical="center" wrapText="1"/>
      <protection hidden="1"/>
    </xf>
    <xf numFmtId="0" fontId="15" fillId="2" borderId="32" xfId="0" applyFont="1" applyFill="1" applyBorder="1" applyAlignment="1" applyProtection="1">
      <alignment horizontal="center" wrapText="1"/>
      <protection hidden="1"/>
    </xf>
    <xf numFmtId="0" fontId="12"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9" fillId="2" borderId="20" xfId="0" applyFont="1" applyFill="1" applyBorder="1" applyAlignment="1" applyProtection="1">
      <alignment horizontal="right" wrapText="1"/>
      <protection hidden="1"/>
    </xf>
    <xf numFmtId="0" fontId="13" fillId="2" borderId="33" xfId="0" applyFont="1" applyFill="1" applyBorder="1" applyAlignment="1" applyProtection="1">
      <alignment vertical="center" wrapText="1"/>
    </xf>
    <xf numFmtId="0" fontId="3"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3" fillId="0" borderId="34" xfId="0" applyFont="1" applyFill="1" applyBorder="1" applyAlignment="1" applyProtection="1">
      <alignment horizontal="center"/>
      <protection hidden="1"/>
    </xf>
    <xf numFmtId="0" fontId="40" fillId="0" borderId="0" xfId="0" applyFont="1" applyProtection="1">
      <protection hidden="1"/>
    </xf>
    <xf numFmtId="2" fontId="26" fillId="2" borderId="2" xfId="570" applyNumberFormat="1" applyFont="1" applyFill="1" applyBorder="1" applyAlignment="1">
      <alignment horizontal="center" vertical="top" wrapText="1"/>
    </xf>
    <xf numFmtId="0" fontId="26" fillId="2" borderId="9" xfId="570" applyFont="1" applyFill="1" applyBorder="1" applyAlignment="1">
      <alignment horizontal="center" vertical="top" wrapText="1"/>
    </xf>
    <xf numFmtId="0" fontId="15" fillId="2" borderId="32" xfId="0" applyFont="1" applyFill="1" applyBorder="1" applyAlignment="1" applyProtection="1">
      <alignment horizontal="center" vertical="center" wrapText="1"/>
      <protection hidden="1"/>
    </xf>
    <xf numFmtId="0" fontId="15" fillId="2" borderId="35" xfId="0" applyFont="1" applyFill="1" applyBorder="1" applyAlignment="1" applyProtection="1">
      <alignment horizontal="center" vertical="center" wrapText="1"/>
      <protection hidden="1"/>
    </xf>
    <xf numFmtId="0" fontId="3"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1" fillId="0" borderId="0" xfId="0" applyFont="1" applyAlignment="1"/>
    <xf numFmtId="0" fontId="0" fillId="36" borderId="0" xfId="0" applyFill="1" applyProtection="1">
      <protection hidden="1"/>
    </xf>
    <xf numFmtId="0" fontId="26" fillId="0" borderId="10" xfId="0" applyFont="1" applyBorder="1" applyAlignment="1">
      <alignment vertical="top" wrapText="1"/>
    </xf>
    <xf numFmtId="172" fontId="26" fillId="2" borderId="2" xfId="570" applyNumberFormat="1" applyFont="1" applyFill="1" applyBorder="1" applyAlignment="1">
      <alignment horizontal="center" vertical="top" wrapText="1"/>
    </xf>
    <xf numFmtId="1" fontId="42" fillId="0" borderId="0" xfId="0" applyNumberFormat="1" applyFont="1" applyFill="1" applyAlignment="1" applyProtection="1">
      <alignment horizontal="center" vertical="center" wrapText="1"/>
      <protection hidden="1"/>
    </xf>
    <xf numFmtId="0" fontId="40" fillId="0" borderId="0" xfId="0" applyFont="1" applyFill="1" applyAlignment="1" applyProtection="1">
      <alignment horizontal="center" vertical="center" wrapText="1"/>
      <protection hidden="1"/>
    </xf>
    <xf numFmtId="0" fontId="0" fillId="0" borderId="37" xfId="0" applyFill="1" applyBorder="1"/>
    <xf numFmtId="0" fontId="95" fillId="37" borderId="0" xfId="0" applyFont="1" applyFill="1" applyProtection="1">
      <protection hidden="1"/>
    </xf>
    <xf numFmtId="0" fontId="3" fillId="36" borderId="26" xfId="0" applyNumberFormat="1" applyFont="1" applyFill="1" applyBorder="1" applyAlignment="1" applyProtection="1">
      <alignment vertical="center" wrapText="1"/>
      <protection hidden="1"/>
    </xf>
    <xf numFmtId="0" fontId="12" fillId="2" borderId="38" xfId="0" applyFont="1" applyFill="1" applyBorder="1" applyAlignment="1" applyProtection="1">
      <alignment horizontal="center" vertical="center" wrapText="1"/>
      <protection hidden="1"/>
    </xf>
    <xf numFmtId="0" fontId="12" fillId="2" borderId="39" xfId="0"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wrapText="1"/>
      <protection hidden="1"/>
    </xf>
    <xf numFmtId="2" fontId="26" fillId="2" borderId="10" xfId="570" applyNumberFormat="1" applyFont="1" applyFill="1" applyBorder="1" applyAlignment="1">
      <alignment horizontal="center" vertical="top" wrapText="1"/>
    </xf>
    <xf numFmtId="170" fontId="26" fillId="2" borderId="10" xfId="570" applyNumberFormat="1" applyFont="1" applyFill="1" applyBorder="1" applyAlignment="1">
      <alignment horizontal="center" vertical="top" wrapText="1"/>
    </xf>
    <xf numFmtId="0" fontId="96" fillId="36" borderId="10" xfId="0" applyFont="1" applyFill="1" applyBorder="1" applyAlignment="1" applyProtection="1">
      <alignment horizontal="left" vertical="center" wrapText="1"/>
      <protection hidden="1"/>
    </xf>
    <xf numFmtId="0" fontId="26" fillId="2" borderId="9" xfId="570" applyFont="1" applyFill="1" applyBorder="1" applyAlignment="1">
      <alignment vertical="center" wrapText="1"/>
    </xf>
    <xf numFmtId="0" fontId="26" fillId="2" borderId="42" xfId="570" applyFont="1" applyFill="1" applyBorder="1" applyAlignment="1">
      <alignment vertical="top" wrapText="1"/>
    </xf>
    <xf numFmtId="0" fontId="26" fillId="2" borderId="43" xfId="570" applyFont="1" applyFill="1" applyBorder="1" applyAlignment="1">
      <alignment vertical="top" wrapText="1"/>
    </xf>
    <xf numFmtId="0" fontId="5" fillId="0" borderId="2" xfId="0" applyFont="1" applyFill="1" applyBorder="1" applyAlignment="1" applyProtection="1">
      <alignment wrapText="1"/>
    </xf>
    <xf numFmtId="0" fontId="26" fillId="2" borderId="9" xfId="570" applyFont="1" applyFill="1" applyBorder="1" applyAlignment="1">
      <alignment horizontal="left" vertical="top" wrapText="1"/>
    </xf>
    <xf numFmtId="0" fontId="5" fillId="0" borderId="9" xfId="0" applyFont="1" applyFill="1" applyBorder="1" applyAlignment="1" applyProtection="1">
      <alignment vertical="top" wrapText="1"/>
    </xf>
    <xf numFmtId="0" fontId="26" fillId="2" borderId="10" xfId="570" applyFont="1" applyFill="1" applyBorder="1" applyAlignment="1">
      <alignment vertical="top" wrapText="1"/>
    </xf>
    <xf numFmtId="0" fontId="49" fillId="2" borderId="44" xfId="0" applyFont="1" applyFill="1" applyBorder="1" applyAlignment="1" applyProtection="1">
      <alignment horizontal="center" vertical="center" wrapText="1"/>
      <protection hidden="1"/>
    </xf>
    <xf numFmtId="0" fontId="49" fillId="0" borderId="45" xfId="0" applyFont="1" applyBorder="1" applyAlignment="1" applyProtection="1">
      <alignment horizontal="center" vertical="center" wrapText="1"/>
      <protection hidden="1"/>
    </xf>
    <xf numFmtId="0" fontId="37" fillId="0" borderId="46" xfId="0" applyFont="1" applyBorder="1" applyAlignment="1" applyProtection="1">
      <alignment vertical="center" wrapText="1"/>
      <protection hidden="1"/>
    </xf>
    <xf numFmtId="170" fontId="0" fillId="2" borderId="4" xfId="0" applyNumberFormat="1" applyFont="1" applyFill="1" applyBorder="1" applyAlignment="1">
      <alignment vertical="top" wrapText="1"/>
    </xf>
    <xf numFmtId="170" fontId="0" fillId="2" borderId="0" xfId="0" applyNumberFormat="1" applyFont="1" applyFill="1" applyBorder="1" applyAlignment="1"/>
    <xf numFmtId="170" fontId="10" fillId="2" borderId="0" xfId="0" applyNumberFormat="1" applyFont="1" applyFill="1" applyBorder="1"/>
    <xf numFmtId="170" fontId="15" fillId="2" borderId="0" xfId="0" applyNumberFormat="1" applyFont="1" applyFill="1" applyBorder="1" applyAlignment="1">
      <alignment horizontal="center" vertical="center" wrapText="1"/>
    </xf>
    <xf numFmtId="170" fontId="12" fillId="2" borderId="0" xfId="0" applyNumberFormat="1" applyFont="1" applyFill="1" applyBorder="1" applyAlignment="1">
      <alignment horizontal="center" vertical="center"/>
    </xf>
    <xf numFmtId="170" fontId="0" fillId="2" borderId="0" xfId="0" applyNumberFormat="1" applyFont="1" applyFill="1" applyBorder="1"/>
    <xf numFmtId="170" fontId="28" fillId="2" borderId="11" xfId="570" applyNumberFormat="1" applyFont="1" applyFill="1" applyBorder="1" applyAlignment="1">
      <alignment horizontal="center" vertical="center" wrapText="1"/>
    </xf>
    <xf numFmtId="170" fontId="0" fillId="0" borderId="0" xfId="0" applyNumberFormat="1" applyFont="1" applyFill="1" applyBorder="1"/>
    <xf numFmtId="170"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3" fillId="0" borderId="46" xfId="0" applyFont="1" applyBorder="1" applyAlignment="1" applyProtection="1">
      <alignment vertical="center" wrapText="1"/>
      <protection hidden="1"/>
    </xf>
    <xf numFmtId="9" fontId="16"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2" borderId="19" xfId="0" applyFont="1" applyFill="1" applyBorder="1" applyAlignment="1" applyProtection="1">
      <alignment vertical="center" wrapText="1"/>
      <protection hidden="1"/>
    </xf>
    <xf numFmtId="0" fontId="12" fillId="2" borderId="47" xfId="0" applyFont="1" applyFill="1" applyBorder="1" applyAlignment="1" applyProtection="1">
      <alignment vertical="center" wrapText="1"/>
      <protection hidden="1"/>
    </xf>
    <xf numFmtId="0" fontId="46" fillId="2" borderId="0" xfId="487" applyFont="1" applyFill="1" applyBorder="1" applyAlignment="1" applyProtection="1">
      <alignment horizontal="center" vertical="center" wrapText="1"/>
      <protection hidden="1"/>
    </xf>
    <xf numFmtId="0" fontId="12" fillId="2" borderId="49" xfId="0" applyFont="1" applyFill="1" applyBorder="1" applyAlignment="1" applyProtection="1">
      <alignment vertical="center" wrapText="1"/>
      <protection hidden="1"/>
    </xf>
    <xf numFmtId="0" fontId="12" fillId="2" borderId="0" xfId="0" applyFont="1" applyFill="1" applyBorder="1" applyAlignment="1" applyProtection="1">
      <alignment vertical="center" wrapText="1"/>
      <protection hidden="1"/>
    </xf>
    <xf numFmtId="0" fontId="48" fillId="2" borderId="0" xfId="0" applyFont="1" applyFill="1" applyBorder="1" applyAlignment="1" applyProtection="1">
      <alignment horizontal="center" vertical="center" wrapText="1"/>
      <protection hidden="1"/>
    </xf>
    <xf numFmtId="0" fontId="15" fillId="2" borderId="49"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0" fillId="0" borderId="0" xfId="0" applyFont="1" applyFill="1" applyBorder="1" applyAlignment="1" applyProtection="1">
      <alignment vertical="center" wrapText="1"/>
      <protection locked="0"/>
    </xf>
    <xf numFmtId="0" fontId="12" fillId="2" borderId="50" xfId="0" applyFont="1" applyFill="1" applyBorder="1" applyAlignment="1" applyProtection="1">
      <alignment vertical="center" wrapText="1"/>
    </xf>
    <xf numFmtId="172" fontId="26"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6" fillId="36" borderId="65" xfId="0" applyFont="1" applyFill="1" applyBorder="1" applyAlignment="1">
      <alignment vertical="center" wrapText="1"/>
    </xf>
    <xf numFmtId="0" fontId="97" fillId="36" borderId="65" xfId="0" applyFont="1" applyFill="1" applyBorder="1" applyAlignment="1">
      <alignment vertical="center" wrapText="1"/>
    </xf>
    <xf numFmtId="0" fontId="0" fillId="36" borderId="65" xfId="0" applyFont="1" applyFill="1" applyBorder="1" applyAlignment="1">
      <alignment vertical="center" wrapText="1"/>
    </xf>
    <xf numFmtId="0" fontId="58" fillId="36" borderId="65" xfId="502" applyNumberFormat="1" applyFont="1" applyFill="1" applyBorder="1" applyAlignment="1">
      <alignment vertical="center" wrapText="1"/>
    </xf>
    <xf numFmtId="0" fontId="116" fillId="36" borderId="65" xfId="502" applyNumberFormat="1" applyFont="1" applyFill="1" applyBorder="1" applyAlignment="1">
      <alignment vertical="center" wrapText="1"/>
    </xf>
    <xf numFmtId="0" fontId="106" fillId="36" borderId="65" xfId="502" applyNumberFormat="1" applyFont="1" applyFill="1" applyBorder="1" applyAlignment="1">
      <alignment vertical="center" wrapText="1"/>
    </xf>
    <xf numFmtId="0" fontId="56" fillId="36" borderId="65" xfId="502" applyNumberFormat="1" applyFont="1" applyFill="1" applyBorder="1" applyAlignment="1">
      <alignment vertical="center" wrapText="1"/>
    </xf>
    <xf numFmtId="0" fontId="100" fillId="36" borderId="65" xfId="0" applyFont="1" applyFill="1" applyBorder="1" applyAlignment="1">
      <alignment vertical="center" wrapText="1"/>
    </xf>
    <xf numFmtId="0" fontId="106"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5" fillId="36" borderId="65" xfId="0" applyFont="1" applyFill="1" applyBorder="1" applyAlignment="1">
      <alignment vertical="center" wrapText="1"/>
    </xf>
    <xf numFmtId="0" fontId="15"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6" fillId="2" borderId="1" xfId="0" applyFont="1" applyFill="1" applyBorder="1" applyAlignment="1" applyProtection="1">
      <alignment vertical="center" wrapText="1"/>
    </xf>
    <xf numFmtId="0" fontId="15" fillId="2" borderId="29" xfId="0" applyFont="1" applyFill="1" applyBorder="1" applyAlignment="1" applyProtection="1">
      <alignment wrapText="1"/>
    </xf>
    <xf numFmtId="0" fontId="44"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7"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100"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5" fillId="2" borderId="36" xfId="0" applyFont="1" applyFill="1" applyBorder="1" applyAlignment="1" applyProtection="1">
      <alignment horizontal="center" vertical="center" wrapText="1"/>
      <protection locked="0" hidden="1"/>
    </xf>
    <xf numFmtId="0" fontId="5"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6" fillId="0" borderId="0" xfId="0" applyFont="1" applyFill="1" applyAlignment="1">
      <alignment vertical="center" wrapText="1"/>
    </xf>
    <xf numFmtId="0" fontId="107" fillId="0" borderId="0" xfId="0" applyFont="1" applyAlignment="1">
      <alignment vertical="center" wrapText="1"/>
    </xf>
    <xf numFmtId="170" fontId="97" fillId="0" borderId="0" xfId="480" applyFont="1" applyFill="1" applyAlignment="1">
      <alignment horizontal="left" vertical="center" wrapText="1"/>
    </xf>
    <xf numFmtId="0" fontId="0" fillId="0" borderId="0" xfId="0" applyFill="1" applyAlignment="1">
      <alignment vertical="center"/>
    </xf>
    <xf numFmtId="0" fontId="108" fillId="0" borderId="0" xfId="0" applyFont="1" applyAlignment="1">
      <alignment vertical="center" wrapText="1"/>
    </xf>
    <xf numFmtId="0" fontId="58" fillId="0" borderId="0" xfId="0" applyFont="1" applyFill="1" applyAlignment="1">
      <alignment vertical="center" wrapText="1"/>
    </xf>
    <xf numFmtId="0" fontId="52" fillId="0" borderId="0" xfId="0" applyFont="1" applyFill="1" applyAlignment="1">
      <alignment vertical="center" wrapText="1"/>
    </xf>
    <xf numFmtId="0" fontId="0" fillId="0" borderId="0" xfId="0" applyFont="1" applyFill="1" applyAlignment="1">
      <alignment vertical="center" wrapText="1"/>
    </xf>
    <xf numFmtId="0" fontId="109" fillId="0" borderId="0" xfId="0" applyFont="1" applyAlignment="1">
      <alignment vertical="center" wrapText="1"/>
    </xf>
    <xf numFmtId="170" fontId="98" fillId="0" borderId="0" xfId="480" applyFont="1" applyFill="1" applyAlignment="1">
      <alignment vertical="center" wrapText="1"/>
    </xf>
    <xf numFmtId="0" fontId="97" fillId="0" borderId="0" xfId="0" applyFont="1" applyFill="1" applyAlignment="1">
      <alignment vertical="center" wrapText="1"/>
    </xf>
    <xf numFmtId="0" fontId="110" fillId="0" borderId="0" xfId="0" applyFont="1" applyAlignment="1">
      <alignment vertical="center" wrapText="1"/>
    </xf>
    <xf numFmtId="0" fontId="56" fillId="0" borderId="0" xfId="502" applyNumberFormat="1" applyFont="1" applyFill="1" applyAlignment="1">
      <alignment horizontal="left" vertical="center" wrapText="1"/>
    </xf>
    <xf numFmtId="0" fontId="70" fillId="0" borderId="0" xfId="502" applyNumberFormat="1" applyFont="1" applyFill="1" applyAlignment="1">
      <alignment horizontal="left" vertical="center" wrapText="1"/>
    </xf>
    <xf numFmtId="0" fontId="111" fillId="0" borderId="0" xfId="0" applyFont="1" applyAlignment="1">
      <alignment horizontal="left" vertical="center" wrapText="1"/>
    </xf>
    <xf numFmtId="0" fontId="98" fillId="0" borderId="0" xfId="502" applyFont="1" applyFill="1" applyAlignment="1">
      <alignment horizontal="left" vertical="center" wrapText="1"/>
    </xf>
    <xf numFmtId="0" fontId="60" fillId="0" borderId="0" xfId="502" applyNumberFormat="1" applyFont="1" applyFill="1" applyAlignment="1">
      <alignment horizontal="left" vertical="center" wrapText="1"/>
    </xf>
    <xf numFmtId="0" fontId="70" fillId="0" borderId="0" xfId="502" applyNumberFormat="1" applyFill="1" applyAlignment="1">
      <alignment horizontal="left" vertical="center" wrapText="1"/>
    </xf>
    <xf numFmtId="0" fontId="0" fillId="0" borderId="0" xfId="0" applyFill="1" applyAlignment="1">
      <alignment vertical="center" wrapText="1"/>
    </xf>
    <xf numFmtId="0" fontId="56" fillId="0" borderId="0" xfId="506" applyNumberFormat="1" applyFont="1" applyFill="1" applyAlignment="1">
      <alignment horizontal="left" vertical="center" wrapText="1"/>
    </xf>
    <xf numFmtId="0" fontId="64" fillId="0" borderId="0" xfId="512" applyNumberFormat="1" applyFont="1" applyFill="1" applyAlignment="1">
      <alignment horizontal="left" vertical="center" wrapText="1"/>
    </xf>
    <xf numFmtId="0" fontId="98" fillId="0" borderId="0" xfId="569" applyFont="1" applyFill="1" applyAlignment="1">
      <alignment vertical="center" wrapText="1"/>
    </xf>
    <xf numFmtId="0" fontId="57" fillId="0" borderId="0" xfId="0" applyFont="1" applyFill="1" applyAlignment="1">
      <alignment vertical="center" wrapText="1"/>
    </xf>
    <xf numFmtId="0" fontId="64" fillId="0" borderId="0" xfId="507" applyNumberFormat="1" applyFont="1" applyFill="1" applyAlignment="1">
      <alignment horizontal="left" vertical="center" wrapText="1"/>
    </xf>
    <xf numFmtId="0" fontId="112" fillId="0" borderId="0" xfId="0" applyFont="1" applyAlignment="1">
      <alignment vertical="center" wrapText="1"/>
    </xf>
    <xf numFmtId="0" fontId="70" fillId="0" borderId="0" xfId="507" applyNumberFormat="1" applyFill="1" applyAlignment="1">
      <alignment horizontal="left" vertical="center" wrapText="1"/>
    </xf>
    <xf numFmtId="0" fontId="56" fillId="0" borderId="0" xfId="502" applyNumberFormat="1" applyFont="1" applyFill="1" applyAlignment="1">
      <alignment vertical="center" wrapText="1"/>
    </xf>
    <xf numFmtId="0" fontId="97" fillId="0" borderId="0" xfId="502" applyFont="1" applyFill="1" applyAlignment="1">
      <alignment vertical="center" wrapText="1"/>
    </xf>
    <xf numFmtId="0" fontId="4" fillId="0" borderId="26" xfId="0" applyNumberFormat="1" applyFont="1" applyFill="1" applyBorder="1" applyAlignment="1" applyProtection="1">
      <alignment vertical="center" wrapText="1"/>
      <protection hidden="1"/>
    </xf>
    <xf numFmtId="170" fontId="97" fillId="0" borderId="0" xfId="480" applyFont="1" applyFill="1" applyAlignment="1">
      <alignment vertical="center" wrapText="1"/>
    </xf>
    <xf numFmtId="0" fontId="56" fillId="0" borderId="0" xfId="0" applyFont="1" applyFill="1" applyAlignment="1">
      <alignment horizontal="left" vertical="center" wrapText="1"/>
    </xf>
    <xf numFmtId="0" fontId="114" fillId="0" borderId="0" xfId="0" applyFont="1" applyFill="1" applyAlignment="1">
      <alignment vertical="center" wrapText="1"/>
    </xf>
    <xf numFmtId="0" fontId="56" fillId="0" borderId="0" xfId="0" applyNumberFormat="1" applyFont="1" applyFill="1" applyAlignment="1">
      <alignment vertical="center" wrapText="1"/>
    </xf>
    <xf numFmtId="0" fontId="98" fillId="0" borderId="0" xfId="502" applyNumberFormat="1" applyFont="1" applyFill="1" applyAlignment="1">
      <alignment horizontal="left" vertical="center" wrapText="1"/>
    </xf>
    <xf numFmtId="170" fontId="98"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99" fillId="0" borderId="0" xfId="0" applyNumberFormat="1" applyFont="1" applyFill="1" applyAlignment="1">
      <alignment horizontal="left" vertical="center" wrapText="1"/>
    </xf>
    <xf numFmtId="9" fontId="110" fillId="0" borderId="0" xfId="0" applyNumberFormat="1" applyFont="1" applyAlignment="1">
      <alignment horizontal="left" vertical="center" wrapText="1"/>
    </xf>
    <xf numFmtId="9" fontId="118"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6" fillId="0" borderId="0" xfId="502" applyNumberFormat="1" applyFont="1" applyFill="1" applyAlignment="1">
      <alignment horizontal="justify" vertical="center"/>
    </xf>
    <xf numFmtId="0" fontId="70" fillId="0" borderId="0" xfId="502" applyNumberFormat="1" applyFont="1" applyFill="1" applyAlignment="1">
      <alignment horizontal="justify" vertical="center"/>
    </xf>
    <xf numFmtId="0" fontId="98" fillId="0" borderId="0" xfId="502" applyNumberFormat="1" applyFont="1" applyFill="1" applyAlignment="1">
      <alignment horizontal="justify" vertical="center"/>
    </xf>
    <xf numFmtId="0" fontId="111" fillId="0" borderId="0" xfId="0" applyFont="1" applyAlignment="1">
      <alignment horizontal="left" vertical="center"/>
    </xf>
    <xf numFmtId="0" fontId="98" fillId="0" borderId="0" xfId="502" applyFont="1" applyFill="1" applyAlignment="1">
      <alignment horizontal="justify" vertical="center"/>
    </xf>
    <xf numFmtId="0" fontId="60" fillId="0" borderId="0" xfId="502" applyNumberFormat="1" applyFont="1" applyFill="1" applyAlignment="1">
      <alignment horizontal="justify" vertical="center"/>
    </xf>
    <xf numFmtId="0" fontId="118"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6" fillId="0" borderId="0" xfId="502" applyNumberFormat="1" applyFont="1" applyFill="1" applyBorder="1" applyAlignment="1">
      <alignment horizontal="left" vertical="center" wrapText="1"/>
    </xf>
    <xf numFmtId="0" fontId="70" fillId="0" borderId="0" xfId="502" applyNumberFormat="1" applyFont="1" applyFill="1" applyBorder="1" applyAlignment="1">
      <alignment horizontal="left" vertical="center" wrapText="1"/>
    </xf>
    <xf numFmtId="0" fontId="98" fillId="0" borderId="0" xfId="502" applyFont="1" applyFill="1" applyBorder="1" applyAlignment="1">
      <alignment horizontal="left" vertical="center" wrapText="1"/>
    </xf>
    <xf numFmtId="0" fontId="119"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18" fillId="0" borderId="0" xfId="502" applyFont="1" applyFill="1" applyAlignment="1">
      <alignment horizontal="left" vertical="center" wrapText="1"/>
    </xf>
    <xf numFmtId="170" fontId="97" fillId="0" borderId="0" xfId="480" applyFont="1" applyFill="1" applyAlignment="1" applyProtection="1">
      <alignment horizontal="left" vertical="center" wrapText="1"/>
    </xf>
    <xf numFmtId="0" fontId="90" fillId="0" borderId="0" xfId="502" applyFont="1" applyFill="1" applyAlignment="1">
      <alignment vertical="center" wrapText="1"/>
    </xf>
    <xf numFmtId="0" fontId="70" fillId="0" borderId="0" xfId="502" applyFont="1" applyFill="1" applyAlignment="1">
      <alignment vertical="center" wrapText="1"/>
    </xf>
    <xf numFmtId="0" fontId="56" fillId="0" borderId="0" xfId="0" applyFont="1" applyFill="1" applyBorder="1" applyAlignment="1">
      <alignment vertical="center" wrapText="1"/>
    </xf>
    <xf numFmtId="170" fontId="97" fillId="0" borderId="0" xfId="480" applyFont="1" applyFill="1" applyBorder="1" applyAlignment="1">
      <alignment vertical="center" wrapText="1"/>
    </xf>
    <xf numFmtId="0" fontId="104" fillId="0" borderId="0" xfId="0" applyFont="1" applyAlignment="1">
      <alignment vertical="center"/>
    </xf>
    <xf numFmtId="0" fontId="56" fillId="0" borderId="0" xfId="0" applyFont="1" applyFill="1" applyAlignment="1" applyProtection="1">
      <alignment vertical="center" wrapText="1"/>
      <protection hidden="1"/>
    </xf>
    <xf numFmtId="0" fontId="53" fillId="0" borderId="0" xfId="0" applyFont="1" applyFill="1" applyAlignment="1">
      <alignment vertical="center" wrapText="1"/>
    </xf>
    <xf numFmtId="170" fontId="97" fillId="0" borderId="0" xfId="480" applyFont="1" applyFill="1" applyAlignment="1" applyProtection="1">
      <alignment horizontal="left" vertical="center" wrapText="1"/>
      <protection hidden="1"/>
    </xf>
    <xf numFmtId="0" fontId="52" fillId="0" borderId="0" xfId="527" applyFont="1" applyFill="1" applyAlignment="1">
      <alignment vertical="center" wrapText="1"/>
    </xf>
    <xf numFmtId="0" fontId="122" fillId="0" borderId="0" xfId="527" applyFont="1" applyFill="1" applyAlignment="1">
      <alignment horizontal="left" vertical="center" wrapText="1"/>
    </xf>
    <xf numFmtId="170" fontId="7" fillId="0" borderId="0" xfId="480" applyAlignment="1">
      <alignment vertical="center"/>
    </xf>
    <xf numFmtId="0" fontId="123" fillId="0" borderId="0" xfId="0" applyFont="1" applyAlignment="1">
      <alignment vertical="center" wrapText="1"/>
    </xf>
    <xf numFmtId="0" fontId="56" fillId="0" borderId="0" xfId="0" applyFont="1" applyAlignment="1">
      <alignment vertical="center" wrapText="1"/>
    </xf>
    <xf numFmtId="0" fontId="0" fillId="0" borderId="10" xfId="0" applyBorder="1" applyAlignment="1" applyProtection="1">
      <alignment vertical="center" wrapText="1"/>
      <protection locked="0" hidden="1"/>
    </xf>
    <xf numFmtId="0" fontId="0" fillId="2" borderId="47"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hidden="1"/>
    </xf>
    <xf numFmtId="0" fontId="0" fillId="0" borderId="66" xfId="0" applyBorder="1" applyAlignment="1" applyProtection="1">
      <alignment horizontal="left" vertical="center" wrapText="1"/>
      <protection locked="0" hidden="1"/>
    </xf>
    <xf numFmtId="0" fontId="0" fillId="0" borderId="65" xfId="0" applyFont="1" applyBorder="1" applyAlignment="1" applyProtection="1">
      <alignment vertical="center" wrapText="1"/>
      <protection locked="0" hidden="1"/>
    </xf>
    <xf numFmtId="0" fontId="0" fillId="0" borderId="65" xfId="0" applyBorder="1" applyAlignment="1" applyProtection="1">
      <alignment vertical="center" wrapText="1"/>
      <protection locked="0" hidden="1"/>
    </xf>
    <xf numFmtId="0" fontId="0" fillId="0" borderId="66" xfId="0" applyBorder="1" applyAlignment="1" applyProtection="1">
      <alignment horizontal="left" vertical="center" wrapText="1"/>
      <protection locked="0" hidden="1"/>
    </xf>
    <xf numFmtId="0" fontId="0" fillId="0" borderId="65" xfId="0" applyFont="1" applyBorder="1" applyAlignment="1" applyProtection="1">
      <alignment vertical="center" wrapText="1"/>
      <protection locked="0" hidden="1"/>
    </xf>
    <xf numFmtId="0" fontId="0" fillId="0" borderId="10" xfId="0" applyBorder="1" applyAlignment="1" applyProtection="1">
      <alignment horizontal="left" vertical="center"/>
      <protection locked="0" hidden="1"/>
    </xf>
    <xf numFmtId="0" fontId="0" fillId="0" borderId="42" xfId="0" applyBorder="1" applyAlignment="1" applyProtection="1">
      <alignment horizontal="left" vertical="center"/>
      <protection locked="0" hidden="1"/>
    </xf>
    <xf numFmtId="0" fontId="16" fillId="0" borderId="10" xfId="0" applyFont="1" applyBorder="1" applyAlignment="1" applyProtection="1">
      <alignment wrapText="1"/>
      <protection locked="0" hidden="1"/>
    </xf>
    <xf numFmtId="0" fontId="16" fillId="2" borderId="42" xfId="0" applyFont="1" applyFill="1" applyBorder="1" applyProtection="1">
      <protection locked="0" hidden="1"/>
    </xf>
    <xf numFmtId="0" fontId="0" fillId="0" borderId="66" xfId="0" applyBorder="1" applyAlignment="1" applyProtection="1">
      <alignment horizontal="left" vertical="center" wrapText="1"/>
      <protection locked="0" hidden="1"/>
    </xf>
    <xf numFmtId="0" fontId="0" fillId="0" borderId="65" xfId="0" applyFont="1" applyBorder="1" applyAlignment="1" applyProtection="1">
      <alignment vertical="center" wrapText="1"/>
      <protection locked="0" hidden="1"/>
    </xf>
    <xf numFmtId="0" fontId="0" fillId="0" borderId="66" xfId="0" applyBorder="1" applyAlignment="1" applyProtection="1">
      <alignment horizontal="left" vertical="center" wrapText="1"/>
      <protection locked="0" hidden="1"/>
    </xf>
    <xf numFmtId="0" fontId="0" fillId="0" borderId="65" xfId="0" applyFont="1" applyBorder="1" applyAlignment="1" applyProtection="1">
      <alignment vertical="center" wrapText="1"/>
      <protection locked="0" hidden="1"/>
    </xf>
    <xf numFmtId="0" fontId="16" fillId="2" borderId="13" xfId="0" applyFont="1" applyFill="1" applyBorder="1" applyAlignment="1" applyProtection="1">
      <protection locked="0" hidden="1"/>
    </xf>
    <xf numFmtId="0" fontId="16" fillId="0" borderId="13" xfId="0" applyFont="1" applyFill="1" applyBorder="1" applyAlignment="1" applyProtection="1">
      <alignment wrapText="1"/>
      <protection locked="0" hidden="1"/>
    </xf>
    <xf numFmtId="0" fontId="0" fillId="0" borderId="66" xfId="0" applyBorder="1" applyAlignment="1" applyProtection="1">
      <alignment horizontal="left" vertical="center"/>
      <protection locked="0" hidden="1"/>
    </xf>
    <xf numFmtId="0" fontId="0" fillId="0" borderId="65" xfId="0" applyBorder="1" applyAlignment="1" applyProtection="1">
      <alignment horizontal="left" vertical="center"/>
      <protection locked="0" hidden="1"/>
    </xf>
    <xf numFmtId="0" fontId="148" fillId="0" borderId="0" xfId="0" applyFont="1" applyProtection="1">
      <protection locked="0"/>
    </xf>
    <xf numFmtId="170" fontId="26" fillId="0" borderId="42" xfId="570" applyNumberFormat="1" applyFont="1" applyFill="1" applyBorder="1" applyAlignment="1">
      <alignment horizontal="center" vertical="top" wrapText="1"/>
    </xf>
    <xf numFmtId="170" fontId="26" fillId="0" borderId="43" xfId="570" applyNumberFormat="1" applyFont="1" applyFill="1" applyBorder="1" applyAlignment="1">
      <alignment horizontal="center" vertical="top" wrapText="1"/>
    </xf>
    <xf numFmtId="170" fontId="26" fillId="0" borderId="2" xfId="570" applyNumberFormat="1" applyFont="1" applyFill="1" applyBorder="1" applyAlignment="1">
      <alignment horizontal="center" vertical="top" wrapText="1"/>
    </xf>
    <xf numFmtId="0" fontId="26" fillId="2" borderId="42" xfId="570" applyFont="1" applyFill="1" applyBorder="1" applyAlignment="1">
      <alignment horizontal="left" vertical="top" wrapText="1"/>
    </xf>
    <xf numFmtId="0" fontId="26" fillId="2" borderId="43" xfId="570" applyFont="1" applyFill="1" applyBorder="1" applyAlignment="1">
      <alignment horizontal="left" vertical="top" wrapText="1"/>
    </xf>
    <xf numFmtId="0" fontId="26" fillId="2" borderId="2" xfId="570" applyFont="1" applyFill="1" applyBorder="1" applyAlignment="1">
      <alignment horizontal="left" vertical="top" wrapText="1"/>
    </xf>
    <xf numFmtId="0" fontId="13" fillId="2" borderId="6" xfId="0" applyFont="1" applyFill="1" applyBorder="1" applyAlignment="1">
      <alignment horizontal="center" vertical="center" wrapText="1"/>
    </xf>
    <xf numFmtId="0" fontId="13" fillId="2" borderId="23" xfId="0" applyFont="1" applyFill="1" applyBorder="1" applyAlignment="1">
      <alignment horizontal="center" vertical="center" wrapText="1"/>
    </xf>
    <xf numFmtId="0" fontId="5" fillId="2" borderId="37" xfId="0" applyFont="1" applyFill="1" applyBorder="1" applyAlignment="1">
      <alignment horizontal="center"/>
    </xf>
    <xf numFmtId="0" fontId="10" fillId="2" borderId="0" xfId="0" applyFont="1" applyFill="1" applyBorder="1" applyAlignment="1">
      <alignment horizontal="center"/>
    </xf>
    <xf numFmtId="0" fontId="27" fillId="2" borderId="0" xfId="0" applyFont="1" applyFill="1" applyBorder="1" applyAlignment="1">
      <alignment horizontal="center" vertical="center" wrapText="1"/>
    </xf>
    <xf numFmtId="0" fontId="27" fillId="2" borderId="51" xfId="0" applyFont="1" applyFill="1" applyBorder="1" applyAlignment="1">
      <alignment horizontal="center" vertical="center" wrapText="1"/>
    </xf>
    <xf numFmtId="0" fontId="26" fillId="2" borderId="42" xfId="570" applyFont="1" applyFill="1" applyBorder="1" applyAlignment="1">
      <alignment horizontal="center" vertical="top" wrapText="1"/>
    </xf>
    <xf numFmtId="0" fontId="26" fillId="2" borderId="43" xfId="570" applyFont="1" applyFill="1" applyBorder="1" applyAlignment="1">
      <alignment horizontal="center" vertical="top" wrapText="1"/>
    </xf>
    <xf numFmtId="0" fontId="26" fillId="2" borderId="2" xfId="570" applyFont="1" applyFill="1" applyBorder="1" applyAlignment="1">
      <alignment horizontal="center" vertical="top" wrapText="1"/>
    </xf>
    <xf numFmtId="170" fontId="26" fillId="2" borderId="42" xfId="570" applyNumberFormat="1" applyFont="1" applyFill="1" applyBorder="1" applyAlignment="1">
      <alignment horizontal="center" vertical="top" wrapText="1"/>
    </xf>
    <xf numFmtId="170" fontId="26" fillId="2" borderId="43" xfId="570" applyNumberFormat="1" applyFont="1" applyFill="1" applyBorder="1" applyAlignment="1">
      <alignment horizontal="center" vertical="top" wrapText="1"/>
    </xf>
    <xf numFmtId="170" fontId="26" fillId="2" borderId="2" xfId="570" applyNumberFormat="1" applyFont="1" applyFill="1" applyBorder="1" applyAlignment="1">
      <alignment horizontal="center" vertical="top" wrapText="1"/>
    </xf>
    <xf numFmtId="2" fontId="26" fillId="2" borderId="42" xfId="570" applyNumberFormat="1" applyFont="1" applyFill="1" applyBorder="1" applyAlignment="1">
      <alignment horizontal="center" vertical="top" wrapText="1"/>
    </xf>
    <xf numFmtId="2" fontId="26" fillId="2" borderId="43" xfId="570" applyNumberFormat="1" applyFont="1" applyFill="1" applyBorder="1" applyAlignment="1">
      <alignment horizontal="center" vertical="top" wrapText="1"/>
    </xf>
    <xf numFmtId="2" fontId="26" fillId="2" borderId="2" xfId="570" applyNumberFormat="1" applyFont="1" applyFill="1" applyBorder="1" applyAlignment="1">
      <alignment horizontal="center" vertical="top" wrapText="1"/>
    </xf>
    <xf numFmtId="0" fontId="26" fillId="0" borderId="42" xfId="570" applyFont="1" applyFill="1" applyBorder="1" applyAlignment="1">
      <alignment horizontal="center" vertical="top" wrapText="1"/>
    </xf>
    <xf numFmtId="0" fontId="26" fillId="0" borderId="43" xfId="570" applyFont="1" applyFill="1" applyBorder="1" applyAlignment="1">
      <alignment horizontal="center" vertical="top" wrapText="1"/>
    </xf>
    <xf numFmtId="0" fontId="26" fillId="0" borderId="2" xfId="570"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6" fillId="2" borderId="52" xfId="0" applyFont="1" applyFill="1" applyBorder="1" applyAlignment="1" applyProtection="1">
      <alignment horizontal="left" vertical="center"/>
      <protection locked="0"/>
    </xf>
    <xf numFmtId="0" fontId="16" fillId="2" borderId="28" xfId="0" applyFont="1" applyFill="1" applyBorder="1" applyAlignment="1" applyProtection="1">
      <alignment horizontal="left" vertical="center"/>
      <protection locked="0"/>
    </xf>
    <xf numFmtId="0" fontId="12" fillId="2" borderId="52" xfId="0" applyFont="1" applyFill="1" applyBorder="1" applyAlignment="1" applyProtection="1">
      <alignment horizontal="left" vertical="center" wrapText="1"/>
      <protection locked="0"/>
    </xf>
    <xf numFmtId="0" fontId="12" fillId="2" borderId="1" xfId="0" applyFont="1" applyFill="1" applyBorder="1" applyAlignment="1" applyProtection="1">
      <alignment horizontal="left" vertical="center" wrapText="1"/>
      <protection locked="0"/>
    </xf>
    <xf numFmtId="0" fontId="12" fillId="2" borderId="28" xfId="0" applyFont="1" applyFill="1" applyBorder="1" applyAlignment="1" applyProtection="1">
      <alignment horizontal="left" vertical="center" wrapText="1"/>
      <protection locked="0"/>
    </xf>
    <xf numFmtId="0" fontId="10" fillId="2" borderId="18" xfId="0" applyFont="1" applyFill="1" applyBorder="1" applyAlignment="1" applyProtection="1">
      <alignment horizontal="center" wrapText="1"/>
      <protection hidden="1"/>
    </xf>
    <xf numFmtId="0" fontId="18" fillId="2" borderId="23" xfId="0" applyFont="1" applyFill="1" applyBorder="1" applyAlignment="1" applyProtection="1">
      <alignment horizontal="center" vertical="center"/>
      <protection hidden="1"/>
    </xf>
    <xf numFmtId="0" fontId="18" fillId="2" borderId="37"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2" borderId="52" xfId="0" applyFont="1" applyFill="1" applyBorder="1" applyAlignment="1" applyProtection="1">
      <alignment horizontal="left" vertical="center" wrapText="1"/>
      <protection locked="0"/>
    </xf>
    <xf numFmtId="0" fontId="16" fillId="2" borderId="28" xfId="0" applyFont="1" applyFill="1" applyBorder="1" applyAlignment="1" applyProtection="1">
      <alignment horizontal="left" vertical="center" wrapText="1"/>
      <protection locked="0"/>
    </xf>
    <xf numFmtId="0" fontId="16" fillId="2" borderId="1" xfId="0" applyFont="1" applyFill="1" applyBorder="1" applyAlignment="1" applyProtection="1">
      <alignment horizontal="center" vertical="center"/>
    </xf>
    <xf numFmtId="0" fontId="12" fillId="2" borderId="1" xfId="0" applyFont="1" applyFill="1" applyBorder="1" applyAlignment="1" applyProtection="1">
      <alignment horizontal="left" vertical="center" wrapText="1"/>
    </xf>
    <xf numFmtId="0" fontId="24" fillId="0" borderId="18" xfId="487" applyFont="1" applyFill="1" applyBorder="1" applyAlignment="1" applyProtection="1">
      <alignment horizontal="center"/>
      <protection hidden="1"/>
    </xf>
    <xf numFmtId="0" fontId="15" fillId="2" borderId="1" xfId="0" applyFont="1" applyFill="1" applyBorder="1" applyAlignment="1" applyProtection="1">
      <alignment horizontal="left" wrapText="1"/>
      <protection hidden="1"/>
    </xf>
    <xf numFmtId="0" fontId="101" fillId="0" borderId="25" xfId="487" applyFont="1" applyFill="1" applyBorder="1" applyAlignment="1" applyProtection="1">
      <alignment horizontal="left" vertical="center" wrapText="1"/>
    </xf>
    <xf numFmtId="0" fontId="101" fillId="0" borderId="18" xfId="487" applyFont="1" applyFill="1" applyBorder="1" applyAlignment="1" applyProtection="1">
      <alignment horizontal="left" vertical="center" wrapText="1"/>
    </xf>
    <xf numFmtId="0" fontId="101" fillId="0" borderId="53" xfId="487" applyFont="1" applyFill="1" applyBorder="1" applyAlignment="1" applyProtection="1">
      <alignment horizontal="left" vertical="center" wrapText="1"/>
    </xf>
    <xf numFmtId="0" fontId="15" fillId="2" borderId="18" xfId="0" applyFont="1" applyFill="1" applyBorder="1" applyAlignment="1" applyProtection="1">
      <alignment horizontal="left" wrapText="1"/>
      <protection hidden="1"/>
    </xf>
    <xf numFmtId="9" fontId="16" fillId="2" borderId="52" xfId="0" applyNumberFormat="1" applyFont="1" applyFill="1" applyBorder="1" applyAlignment="1" applyProtection="1">
      <alignment horizontal="left" vertical="center"/>
      <protection locked="0"/>
    </xf>
    <xf numFmtId="9" fontId="16" fillId="2" borderId="28" xfId="0" applyNumberFormat="1" applyFont="1" applyFill="1" applyBorder="1" applyAlignment="1" applyProtection="1">
      <alignment horizontal="left" vertical="center"/>
      <protection locked="0"/>
    </xf>
    <xf numFmtId="0" fontId="22" fillId="0" borderId="18" xfId="487" applyFont="1" applyFill="1" applyBorder="1" applyAlignment="1" applyProtection="1">
      <alignment horizontal="center" wrapText="1"/>
      <protection hidden="1"/>
    </xf>
    <xf numFmtId="49" fontId="16" fillId="2" borderId="52" xfId="0" applyNumberFormat="1" applyFont="1" applyFill="1" applyBorder="1" applyAlignment="1" applyProtection="1">
      <alignment horizontal="left" vertical="center" wrapText="1"/>
      <protection locked="0" hidden="1"/>
    </xf>
    <xf numFmtId="49" fontId="16" fillId="2" borderId="1" xfId="0" applyNumberFormat="1" applyFont="1" applyFill="1" applyBorder="1" applyAlignment="1" applyProtection="1">
      <alignment horizontal="left" vertical="center" wrapText="1"/>
      <protection locked="0" hidden="1"/>
    </xf>
    <xf numFmtId="49" fontId="16" fillId="2" borderId="28" xfId="0" applyNumberFormat="1" applyFont="1" applyFill="1" applyBorder="1" applyAlignment="1" applyProtection="1">
      <alignment horizontal="left" vertical="center" wrapText="1"/>
      <protection locked="0" hidden="1"/>
    </xf>
    <xf numFmtId="0" fontId="18" fillId="2" borderId="0" xfId="0" applyFont="1" applyFill="1" applyBorder="1" applyAlignment="1" applyProtection="1">
      <alignment horizontal="center" wrapText="1"/>
    </xf>
    <xf numFmtId="0" fontId="125" fillId="2" borderId="52" xfId="487" applyFont="1" applyFill="1" applyBorder="1" applyAlignment="1" applyProtection="1">
      <alignment horizontal="left" vertical="center" wrapText="1"/>
      <protection locked="0"/>
    </xf>
    <xf numFmtId="0" fontId="126" fillId="2" borderId="1" xfId="0" applyFont="1" applyFill="1" applyBorder="1" applyAlignment="1" applyProtection="1">
      <alignment horizontal="left" vertical="center" wrapText="1"/>
      <protection locked="0"/>
    </xf>
    <xf numFmtId="0" fontId="126"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4" fillId="2" borderId="52" xfId="0" applyFont="1" applyFill="1" applyBorder="1" applyAlignment="1" applyProtection="1">
      <alignment horizontal="center" vertical="center"/>
      <protection hidden="1"/>
    </xf>
    <xf numFmtId="0" fontId="14" fillId="2" borderId="1" xfId="0" applyFont="1" applyFill="1" applyBorder="1" applyAlignment="1" applyProtection="1">
      <alignment horizontal="center" vertical="center"/>
      <protection hidden="1"/>
    </xf>
    <xf numFmtId="0" fontId="14" fillId="2" borderId="28" xfId="0" applyFont="1" applyFill="1" applyBorder="1" applyAlignment="1" applyProtection="1">
      <alignment horizontal="center" vertical="center"/>
      <protection hidden="1"/>
    </xf>
    <xf numFmtId="49" fontId="16" fillId="2" borderId="25" xfId="0" applyNumberFormat="1" applyFont="1" applyFill="1" applyBorder="1" applyAlignment="1" applyProtection="1">
      <alignment horizontal="left" vertical="center" wrapText="1"/>
      <protection locked="0" hidden="1"/>
    </xf>
    <xf numFmtId="49" fontId="16" fillId="2" borderId="18" xfId="0" applyNumberFormat="1" applyFont="1" applyFill="1" applyBorder="1" applyAlignment="1" applyProtection="1">
      <alignment horizontal="left" vertical="center" wrapText="1"/>
      <protection locked="0" hidden="1"/>
    </xf>
    <xf numFmtId="49" fontId="16" fillId="2" borderId="53" xfId="0" applyNumberFormat="1" applyFont="1" applyFill="1" applyBorder="1" applyAlignment="1" applyProtection="1">
      <alignment horizontal="left" vertical="center" wrapText="1"/>
      <protection locked="0" hidden="1"/>
    </xf>
    <xf numFmtId="0" fontId="15" fillId="2" borderId="0" xfId="0" applyFont="1" applyFill="1" applyBorder="1" applyAlignment="1" applyProtection="1">
      <alignment horizontal="center" vertical="center" wrapText="1"/>
      <protection hidden="1"/>
    </xf>
    <xf numFmtId="0" fontId="16" fillId="2" borderId="54" xfId="0" applyFont="1" applyFill="1" applyBorder="1" applyAlignment="1" applyProtection="1">
      <alignment horizontal="left" vertical="center" wrapText="1"/>
      <protection locked="0"/>
    </xf>
    <xf numFmtId="0" fontId="16" fillId="2" borderId="19" xfId="0" applyFont="1" applyFill="1" applyBorder="1" applyAlignment="1" applyProtection="1">
      <alignment horizontal="left" vertical="center" wrapText="1"/>
      <protection locked="0"/>
    </xf>
    <xf numFmtId="0" fontId="16" fillId="2" borderId="47" xfId="0" applyFont="1" applyFill="1" applyBorder="1" applyAlignment="1" applyProtection="1">
      <alignment horizontal="left" vertical="center" wrapText="1"/>
      <protection locked="0"/>
    </xf>
    <xf numFmtId="0" fontId="25" fillId="0" borderId="19" xfId="487" applyFont="1" applyFill="1" applyBorder="1" applyAlignment="1" applyProtection="1">
      <alignment horizontal="center" vertical="center" wrapText="1"/>
      <protection hidden="1"/>
    </xf>
    <xf numFmtId="0" fontId="25" fillId="2" borderId="0" xfId="487" applyFont="1" applyFill="1" applyBorder="1" applyAlignment="1" applyProtection="1">
      <alignment horizontal="center" vertical="center" wrapText="1"/>
      <protection hidden="1"/>
    </xf>
    <xf numFmtId="49" fontId="124" fillId="2" borderId="52" xfId="487" applyNumberFormat="1" applyFont="1" applyFill="1" applyBorder="1" applyAlignment="1" applyProtection="1">
      <alignment horizontal="left" vertical="center" wrapText="1"/>
      <protection locked="0" hidden="1"/>
    </xf>
    <xf numFmtId="49" fontId="124" fillId="2" borderId="1" xfId="487" applyNumberFormat="1" applyFont="1" applyFill="1" applyBorder="1" applyAlignment="1" applyProtection="1">
      <alignment horizontal="left" vertical="center" wrapText="1"/>
      <protection locked="0" hidden="1"/>
    </xf>
    <xf numFmtId="49" fontId="124" fillId="2" borderId="28" xfId="487" applyNumberFormat="1"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center" vertical="top" wrapText="1"/>
      <protection hidden="1"/>
    </xf>
    <xf numFmtId="0" fontId="15" fillId="2" borderId="33" xfId="0" applyFont="1" applyFill="1" applyBorder="1" applyAlignment="1" applyProtection="1">
      <alignment horizontal="right" vertical="center"/>
      <protection hidden="1"/>
    </xf>
    <xf numFmtId="0" fontId="15" fillId="2" borderId="20" xfId="0" applyFont="1" applyFill="1" applyBorder="1" applyAlignment="1" applyProtection="1">
      <alignment horizontal="right" vertical="center"/>
      <protection hidden="1"/>
    </xf>
    <xf numFmtId="49" fontId="102" fillId="2" borderId="52" xfId="487" applyNumberFormat="1" applyFont="1" applyFill="1" applyBorder="1" applyAlignment="1" applyProtection="1">
      <alignment horizontal="left" vertical="center" wrapText="1"/>
      <protection locked="0" hidden="1"/>
    </xf>
    <xf numFmtId="49" fontId="103" fillId="2" borderId="1" xfId="0" applyNumberFormat="1" applyFont="1" applyFill="1" applyBorder="1" applyAlignment="1" applyProtection="1">
      <alignment horizontal="left" vertical="center" wrapText="1"/>
      <protection locked="0" hidden="1"/>
    </xf>
    <xf numFmtId="49" fontId="103" fillId="2" borderId="28" xfId="0" applyNumberFormat="1" applyFont="1" applyFill="1" applyBorder="1" applyAlignment="1" applyProtection="1">
      <alignment horizontal="left" vertical="center" wrapText="1"/>
      <protection locked="0" hidden="1"/>
    </xf>
    <xf numFmtId="171" fontId="15" fillId="2" borderId="25" xfId="0" applyNumberFormat="1" applyFont="1" applyFill="1" applyBorder="1" applyAlignment="1" applyProtection="1">
      <alignment horizontal="center" wrapText="1"/>
      <protection locked="0"/>
    </xf>
    <xf numFmtId="171" fontId="15" fillId="2" borderId="53" xfId="0" applyNumberFormat="1" applyFont="1" applyFill="1" applyBorder="1" applyAlignment="1" applyProtection="1">
      <alignment horizontal="center" wrapText="1"/>
      <protection locked="0"/>
    </xf>
    <xf numFmtId="0" fontId="15" fillId="2" borderId="18" xfId="0" applyFont="1" applyFill="1" applyBorder="1" applyAlignment="1" applyProtection="1">
      <alignment horizontal="center" wrapText="1"/>
      <protection hidden="1"/>
    </xf>
    <xf numFmtId="0" fontId="16" fillId="0" borderId="52" xfId="0" applyFont="1" applyFill="1" applyBorder="1" applyAlignment="1" applyProtection="1">
      <alignment horizontal="left" vertical="center"/>
      <protection locked="0"/>
    </xf>
    <xf numFmtId="0" fontId="16" fillId="0" borderId="28" xfId="0" applyFont="1" applyFill="1" applyBorder="1" applyAlignment="1" applyProtection="1">
      <alignment horizontal="left" vertical="center"/>
      <protection locked="0"/>
    </xf>
    <xf numFmtId="0" fontId="50" fillId="2" borderId="29" xfId="487" applyFont="1" applyFill="1" applyBorder="1" applyAlignment="1" applyProtection="1">
      <alignment horizontal="center" vertical="center" wrapText="1"/>
      <protection hidden="1"/>
    </xf>
    <xf numFmtId="0" fontId="50" fillId="2" borderId="0" xfId="487" applyFont="1" applyFill="1" applyBorder="1" applyAlignment="1" applyProtection="1">
      <alignment horizontal="center" vertical="center" wrapText="1"/>
      <protection hidden="1"/>
    </xf>
    <xf numFmtId="0" fontId="13" fillId="0" borderId="51" xfId="0" applyFont="1" applyBorder="1" applyAlignment="1" applyProtection="1">
      <alignment horizontal="left" vertical="center" wrapText="1"/>
      <protection hidden="1"/>
    </xf>
    <xf numFmtId="0" fontId="12" fillId="2" borderId="18" xfId="0" applyFont="1" applyFill="1" applyBorder="1" applyAlignment="1" applyProtection="1">
      <alignment horizontal="center" vertical="center" wrapText="1"/>
      <protection hidden="1"/>
    </xf>
    <xf numFmtId="0" fontId="12" fillId="2" borderId="53" xfId="0" applyFont="1" applyFill="1" applyBorder="1" applyAlignment="1" applyProtection="1">
      <alignment horizontal="center" vertical="center" wrapText="1"/>
      <protection hidden="1"/>
    </xf>
    <xf numFmtId="0" fontId="7" fillId="0" borderId="0" xfId="0" applyFont="1" applyAlignment="1" applyProtection="1">
      <alignment horizontal="center" wrapText="1"/>
      <protection hidden="1"/>
    </xf>
    <xf numFmtId="0" fontId="22" fillId="2" borderId="0" xfId="487" applyFont="1" applyFill="1" applyBorder="1" applyAlignment="1" applyProtection="1">
      <alignment horizontal="center" vertical="center" wrapText="1"/>
      <protection hidden="1"/>
    </xf>
    <xf numFmtId="0" fontId="36"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5"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914">
    <cellStyle name="20% - Accent1 2" xfId="1" xr:uid="{00000000-0005-0000-0000-000000000000}"/>
    <cellStyle name="20% - Accent1 2 2" xfId="800" xr:uid="{35627A3C-75AF-4CEA-ACC7-8BB5D2354F9D}"/>
    <cellStyle name="20% - Accent1 2 3" xfId="879" xr:uid="{9E425077-9497-4935-9547-1FAF7944115A}"/>
    <cellStyle name="20% - Accent2 2" xfId="2" xr:uid="{00000000-0005-0000-0000-000001000000}"/>
    <cellStyle name="20% - Accent2 2 2" xfId="799" xr:uid="{31E3BC03-C683-4A1F-B238-84651345D90D}"/>
    <cellStyle name="20% - Accent2 2 3" xfId="878" xr:uid="{1EF18F07-C37E-4D31-9929-CBC110B610B2}"/>
    <cellStyle name="20% - Accent3 2" xfId="3" xr:uid="{00000000-0005-0000-0000-000002000000}"/>
    <cellStyle name="20% - Accent3 2 2" xfId="798" xr:uid="{30CCCF38-2F14-4688-BD4B-AC00D85B37E7}"/>
    <cellStyle name="20% - Accent3 2 3" xfId="874" xr:uid="{84BE8534-AD9D-454F-AC0D-20749930D808}"/>
    <cellStyle name="20% - Accent4 2" xfId="4" xr:uid="{00000000-0005-0000-0000-000003000000}"/>
    <cellStyle name="20% - Accent4 2 2" xfId="797" xr:uid="{07A0C63B-08C2-4284-87F9-23566B768F19}"/>
    <cellStyle name="20% - Accent4 2 3" xfId="865" xr:uid="{949D3816-7E8C-4348-82CC-1078421AC373}"/>
    <cellStyle name="20% - Accent5 2" xfId="5" xr:uid="{00000000-0005-0000-0000-000004000000}"/>
    <cellStyle name="20% - Accent5 2 2" xfId="796" xr:uid="{CB2B3DD7-6C32-486B-8DA0-08E064A90119}"/>
    <cellStyle name="20% - Accent5 2 3" xfId="864" xr:uid="{3F4810EA-2D09-487A-883D-986E6DAEBC64}"/>
    <cellStyle name="20% - Accent6 2" xfId="6" xr:uid="{00000000-0005-0000-0000-000005000000}"/>
    <cellStyle name="20% - Accent6 2 2" xfId="795" xr:uid="{A0FC2521-AE74-47C7-92B8-AF6784488407}"/>
    <cellStyle name="20% - Accent6 2 3" xfId="861" xr:uid="{9238B7F2-DF41-4DD1-AD82-867B703A7E5D}"/>
    <cellStyle name="40% - Accent1 2" xfId="7" xr:uid="{00000000-0005-0000-0000-000006000000}"/>
    <cellStyle name="40% - Accent1 2 2" xfId="794" xr:uid="{0095D1E0-C8B5-4D0F-8ED1-92D14360C371}"/>
    <cellStyle name="40% - Accent1 2 3" xfId="860" xr:uid="{F3AAE2D8-13D3-4772-9010-8CEDE6E54C7A}"/>
    <cellStyle name="40% - Accent2 2" xfId="8" xr:uid="{00000000-0005-0000-0000-000007000000}"/>
    <cellStyle name="40% - Accent2 2 2" xfId="793" xr:uid="{5011B1AC-F4E7-42ED-9A84-CD631E01FEC1}"/>
    <cellStyle name="40% - Accent2 2 3" xfId="858" xr:uid="{CFA65425-5C50-45CA-95B2-57A39BA8FF4B}"/>
    <cellStyle name="40% - Accent3 2" xfId="9" xr:uid="{00000000-0005-0000-0000-000008000000}"/>
    <cellStyle name="40% - Accent3 2 2" xfId="792" xr:uid="{D67CD873-DCCE-408F-A692-322421613FD9}"/>
    <cellStyle name="40% - Accent3 2 3" xfId="857" xr:uid="{64827896-78AC-4116-A7F9-6A11738B947D}"/>
    <cellStyle name="40% - Accent4 2" xfId="10" xr:uid="{00000000-0005-0000-0000-000009000000}"/>
    <cellStyle name="40% - Accent4 2 2" xfId="791" xr:uid="{1FDBD1E4-DFF0-4476-B12F-B91F09F27A00}"/>
    <cellStyle name="40% - Accent4 2 3" xfId="854" xr:uid="{ED83C708-C85F-4480-B388-6DE58135164A}"/>
    <cellStyle name="40% - Accent5 2" xfId="11" xr:uid="{00000000-0005-0000-0000-00000A000000}"/>
    <cellStyle name="40% - Accent5 2 2" xfId="790" xr:uid="{23CE5B8B-43AB-4630-B5B6-CA59FE61062A}"/>
    <cellStyle name="40% - Accent5 2 3" xfId="853" xr:uid="{51F72A53-5945-4DC4-840B-395DB7EBDB8F}"/>
    <cellStyle name="40% - Accent6 2" xfId="12" xr:uid="{00000000-0005-0000-0000-00000B000000}"/>
    <cellStyle name="40% - Accent6 2 2" xfId="789" xr:uid="{44E5764C-FE4E-4792-86AA-7B71B68678A3}"/>
    <cellStyle name="40% - Accent6 2 3" xfId="852" xr:uid="{4CEFF11A-3A7E-46D7-A482-9BA7C39E3A1F}"/>
    <cellStyle name="60% - Accent1 2" xfId="13" xr:uid="{00000000-0005-0000-0000-00000C000000}"/>
    <cellStyle name="60% - Accent1 2 2" xfId="788" xr:uid="{F5E19FB2-2331-4F64-8C2B-09277396DE19}"/>
    <cellStyle name="60% - Accent1 2 3" xfId="851" xr:uid="{950D19C2-738D-4527-AB57-76384479FA29}"/>
    <cellStyle name="60% - Accent2 2" xfId="14" xr:uid="{00000000-0005-0000-0000-00000D000000}"/>
    <cellStyle name="60% - Accent2 2 2" xfId="787" xr:uid="{C4DBF476-6BE5-4987-A3E2-FF735EE2DA6B}"/>
    <cellStyle name="60% - Accent2 2 3" xfId="850" xr:uid="{C1377210-3B0A-4485-97A3-F082C2910CB9}"/>
    <cellStyle name="60% - Accent3 2" xfId="15" xr:uid="{00000000-0005-0000-0000-00000E000000}"/>
    <cellStyle name="60% - Accent3 2 2" xfId="786" xr:uid="{073C3EF9-D75A-4D5B-AB0B-DC0E8003CFF8}"/>
    <cellStyle name="60% - Accent3 2 3" xfId="849" xr:uid="{1CE75096-AB26-428A-B96F-FCA7F6DCF2CA}"/>
    <cellStyle name="60% - Accent4 2" xfId="16" xr:uid="{00000000-0005-0000-0000-00000F000000}"/>
    <cellStyle name="60% - Accent4 2 2" xfId="785" xr:uid="{1D09486B-11D7-461D-A93C-CFE186925761}"/>
    <cellStyle name="60% - Accent4 2 3" xfId="848" xr:uid="{23378EE3-3605-4AD2-9471-70ECD4732B31}"/>
    <cellStyle name="60% - Accent5 2" xfId="17" xr:uid="{00000000-0005-0000-0000-000010000000}"/>
    <cellStyle name="60% - Accent5 2 2" xfId="784" xr:uid="{2DC1DA31-50D0-4980-8F21-CC61E561BFD6}"/>
    <cellStyle name="60% - Accent5 2 3" xfId="847" xr:uid="{1CDB1429-9F7A-4437-B087-5166014820AC}"/>
    <cellStyle name="60% - Accent6 2" xfId="18" xr:uid="{00000000-0005-0000-0000-000011000000}"/>
    <cellStyle name="60% - Accent6 2 2" xfId="783" xr:uid="{F37782EF-53E8-4A58-A2A0-3BD783743341}"/>
    <cellStyle name="60% - Accent6 2 3" xfId="846" xr:uid="{745E8354-B5EF-4B51-A348-2E0A7006D222}"/>
    <cellStyle name="Accent1 2" xfId="19" xr:uid="{00000000-0005-0000-0000-000012000000}"/>
    <cellStyle name="Accent1 2 2" xfId="782" xr:uid="{ED353BB5-5DB7-432D-9AB7-DB2A132EB1DC}"/>
    <cellStyle name="Accent1 2 3" xfId="845" xr:uid="{1285DCCB-35DA-4E9C-9A5A-1A03B5BD651D}"/>
    <cellStyle name="Accent2 2" xfId="20" xr:uid="{00000000-0005-0000-0000-000013000000}"/>
    <cellStyle name="Accent2 2 2" xfId="781" xr:uid="{9E06E70A-CEBB-4BA8-A00C-642AF60649B8}"/>
    <cellStyle name="Accent2 2 3" xfId="844" xr:uid="{3FE1CD04-5070-4F73-B83C-9363BB890D2B}"/>
    <cellStyle name="Accent3 2" xfId="21" xr:uid="{00000000-0005-0000-0000-000014000000}"/>
    <cellStyle name="Accent3 2 2" xfId="780" xr:uid="{C488CC10-8056-4FBD-82ED-6899C06F3780}"/>
    <cellStyle name="Accent3 2 3" xfId="843" xr:uid="{EA230C84-58BB-4DC9-978C-E64AF0CEB6C2}"/>
    <cellStyle name="Accent4 2" xfId="22" xr:uid="{00000000-0005-0000-0000-000015000000}"/>
    <cellStyle name="Accent4 2 2" xfId="778" xr:uid="{D6974028-12DA-4A79-8016-3865ABF72679}"/>
    <cellStyle name="Accent4 2 3" xfId="842" xr:uid="{526104D0-EBFC-4748-95C2-D39FCA8335E1}"/>
    <cellStyle name="Accent5 2" xfId="23" xr:uid="{00000000-0005-0000-0000-000016000000}"/>
    <cellStyle name="Accent5 2 2" xfId="777" xr:uid="{18A7FD7B-700E-494B-A513-6E7CF239E2FD}"/>
    <cellStyle name="Accent5 2 3" xfId="840" xr:uid="{C2EF0439-F323-4A8A-BB45-3C16A8572478}"/>
    <cellStyle name="Accent6 2" xfId="24" xr:uid="{00000000-0005-0000-0000-000017000000}"/>
    <cellStyle name="Accent6 2 2" xfId="776" xr:uid="{CD14EE01-A72E-4569-9772-E0A659E986D2}"/>
    <cellStyle name="Accent6 2 3" xfId="839" xr:uid="{1ACA98D9-81B8-4B2C-AEFF-454F125CE753}"/>
    <cellStyle name="Bad 2" xfId="25" xr:uid="{00000000-0005-0000-0000-000018000000}"/>
    <cellStyle name="Bad 2 2" xfId="838" xr:uid="{617D47DF-5A40-45A9-9175-FD63664C907A}"/>
    <cellStyle name="Bad 3" xfId="26" xr:uid="{00000000-0005-0000-0000-000019000000}"/>
    <cellStyle name="Bad 3 2" xfId="775" xr:uid="{E682005E-6B94-47CC-BC72-BBDD611F88CB}"/>
    <cellStyle name="Bad 3 3" xfId="837" xr:uid="{80B20770-EF6F-4C71-9465-23D7947A500C}"/>
    <cellStyle name="Calculation 2" xfId="27" xr:uid="{00000000-0005-0000-0000-00001A000000}"/>
    <cellStyle name="Calculation 2 2" xfId="774" xr:uid="{005D0974-0B7A-4F92-BEC8-AF28C339628B}"/>
    <cellStyle name="Calculation 2 3" xfId="836" xr:uid="{BD1AB176-4045-4956-AC6D-E278A391175F}"/>
    <cellStyle name="Check Cell 2" xfId="28" xr:uid="{00000000-0005-0000-0000-00001B000000}"/>
    <cellStyle name="Check Cell 2 2" xfId="773" xr:uid="{D33FA99D-674F-4ED2-8FD8-995704B43EEE}"/>
    <cellStyle name="Check Cell 2 3" xfId="835" xr:uid="{591C6AA7-8EAD-4F63-A3CD-37C271F0A77E}"/>
    <cellStyle name="Comma [0] 2" xfId="29" xr:uid="{00000000-0005-0000-0000-00001C000000}"/>
    <cellStyle name="Comma [0] 2 2" xfId="592" xr:uid="{299FFC2E-9D29-468E-926C-EB49C6863102}"/>
    <cellStyle name="Comma [0] 3" xfId="30" xr:uid="{00000000-0005-0000-0000-00001D000000}"/>
    <cellStyle name="Comma [0] 3 2" xfId="593" xr:uid="{6D024968-3A75-4448-9E03-A78D97468D71}"/>
    <cellStyle name="Comma [0] 4" xfId="31" xr:uid="{00000000-0005-0000-0000-00001E000000}"/>
    <cellStyle name="Comma 10" xfId="32" xr:uid="{00000000-0005-0000-0000-00001F000000}"/>
    <cellStyle name="Comma 10 2" xfId="594" xr:uid="{8869E626-369E-4F8C-A920-16C3EDAE74F9}"/>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595" xr:uid="{0F048530-986C-449E-AA44-9D219040D3C8}"/>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596" xr:uid="{477B91F1-1412-440C-A08F-EDC4C882E16C}"/>
    <cellStyle name="Comma 117" xfId="51" xr:uid="{00000000-0005-0000-0000-000032000000}"/>
    <cellStyle name="Comma 117 2" xfId="597" xr:uid="{1C14C1FC-DEE2-4DEB-BAC9-0FAA4DE267D3}"/>
    <cellStyle name="Comma 118" xfId="52" xr:uid="{00000000-0005-0000-0000-000033000000}"/>
    <cellStyle name="Comma 118 2" xfId="598" xr:uid="{EAEFEC69-5FCD-4A61-A7CA-2958CAB31603}"/>
    <cellStyle name="Comma 119" xfId="53" xr:uid="{00000000-0005-0000-0000-000034000000}"/>
    <cellStyle name="Comma 119 2" xfId="599" xr:uid="{E4026624-203F-4300-9F31-57FA188F51BE}"/>
    <cellStyle name="Comma 12" xfId="54" xr:uid="{00000000-0005-0000-0000-000035000000}"/>
    <cellStyle name="Comma 12 2" xfId="600" xr:uid="{5C62514C-8592-49F2-9F35-9452C26A6552}"/>
    <cellStyle name="Comma 120" xfId="55" xr:uid="{00000000-0005-0000-0000-000036000000}"/>
    <cellStyle name="Comma 120 2" xfId="601" xr:uid="{6C0FADC5-13B8-4CF2-AC35-657FBF7197C7}"/>
    <cellStyle name="Comma 121" xfId="56" xr:uid="{00000000-0005-0000-0000-000037000000}"/>
    <cellStyle name="Comma 121 2" xfId="602" xr:uid="{D629FB44-4BD8-4C64-A4F9-DB8B60E68189}"/>
    <cellStyle name="Comma 122" xfId="57" xr:uid="{00000000-0005-0000-0000-000038000000}"/>
    <cellStyle name="Comma 122 2" xfId="603" xr:uid="{424C035B-1237-4684-8676-297924443F39}"/>
    <cellStyle name="Comma 123" xfId="58" xr:uid="{00000000-0005-0000-0000-000039000000}"/>
    <cellStyle name="Comma 123 2" xfId="604" xr:uid="{7FA91E01-CCE5-4213-AA0F-490FCA0B75AD}"/>
    <cellStyle name="Comma 124" xfId="59" xr:uid="{00000000-0005-0000-0000-00003A000000}"/>
    <cellStyle name="Comma 124 2" xfId="605" xr:uid="{98D5732E-6123-4756-8D56-65F2808CF42E}"/>
    <cellStyle name="Comma 125" xfId="60" xr:uid="{00000000-0005-0000-0000-00003B000000}"/>
    <cellStyle name="Comma 125 2" xfId="606" xr:uid="{EF3281CF-927D-4565-B3EB-A9BFD966F5C4}"/>
    <cellStyle name="Comma 126" xfId="61" xr:uid="{00000000-0005-0000-0000-00003C000000}"/>
    <cellStyle name="Comma 126 2" xfId="607" xr:uid="{038D0B72-11BE-4413-A37E-30B8D5D7DC4F}"/>
    <cellStyle name="Comma 127" xfId="62" xr:uid="{00000000-0005-0000-0000-00003D000000}"/>
    <cellStyle name="Comma 127 2" xfId="608" xr:uid="{DD3FD695-62F2-4F3D-B968-443E08AE1946}"/>
    <cellStyle name="Comma 128" xfId="63" xr:uid="{00000000-0005-0000-0000-00003E000000}"/>
    <cellStyle name="Comma 128 2" xfId="609" xr:uid="{DF31B9ED-8BAC-4368-A1D9-F06AE3A95A5A}"/>
    <cellStyle name="Comma 129" xfId="64" xr:uid="{00000000-0005-0000-0000-00003F000000}"/>
    <cellStyle name="Comma 129 2" xfId="610" xr:uid="{8B57CD62-6E68-4967-A095-2B3F1355382C}"/>
    <cellStyle name="Comma 13" xfId="65" xr:uid="{00000000-0005-0000-0000-000040000000}"/>
    <cellStyle name="Comma 13 2" xfId="611" xr:uid="{4E120D88-3007-4684-BB33-C6E2640C2BF4}"/>
    <cellStyle name="Comma 130" xfId="66" xr:uid="{00000000-0005-0000-0000-000041000000}"/>
    <cellStyle name="Comma 130 2" xfId="612" xr:uid="{E80E80C9-1CB8-4AA2-81F0-73CAF33E5D18}"/>
    <cellStyle name="Comma 131" xfId="67" xr:uid="{00000000-0005-0000-0000-000042000000}"/>
    <cellStyle name="Comma 131 2" xfId="613" xr:uid="{871A60A6-C779-4CD6-B591-2F0D474D7D8A}"/>
    <cellStyle name="Comma 132" xfId="68" xr:uid="{00000000-0005-0000-0000-000043000000}"/>
    <cellStyle name="Comma 132 2" xfId="614" xr:uid="{2EF543D6-C9A3-409A-B36B-5608EA32E3C2}"/>
    <cellStyle name="Comma 133" xfId="69" xr:uid="{00000000-0005-0000-0000-000044000000}"/>
    <cellStyle name="Comma 133 2" xfId="615" xr:uid="{2EBCD98F-5EC5-448C-A1F7-0B64B0B22D39}"/>
    <cellStyle name="Comma 134" xfId="70" xr:uid="{00000000-0005-0000-0000-000045000000}"/>
    <cellStyle name="Comma 134 2" xfId="616" xr:uid="{C07395C9-8B7F-4A6D-985A-CAC5D4EA4B47}"/>
    <cellStyle name="Comma 135" xfId="71" xr:uid="{00000000-0005-0000-0000-000046000000}"/>
    <cellStyle name="Comma 135 2" xfId="617" xr:uid="{DE296732-879F-4DB5-A8D5-C433716126B3}"/>
    <cellStyle name="Comma 136" xfId="72" xr:uid="{00000000-0005-0000-0000-000047000000}"/>
    <cellStyle name="Comma 136 2" xfId="618" xr:uid="{C50E515B-A558-48E7-9AA0-DDB88A7FFC5E}"/>
    <cellStyle name="Comma 137" xfId="73" xr:uid="{00000000-0005-0000-0000-000048000000}"/>
    <cellStyle name="Comma 137 2" xfId="619" xr:uid="{5B835B4B-61F9-4B97-878C-85388815AC5C}"/>
    <cellStyle name="Comma 138" xfId="74" xr:uid="{00000000-0005-0000-0000-000049000000}"/>
    <cellStyle name="Comma 138 2" xfId="620" xr:uid="{266B6574-2D53-4BFF-86D6-888DEF4D958E}"/>
    <cellStyle name="Comma 139" xfId="75" xr:uid="{00000000-0005-0000-0000-00004A000000}"/>
    <cellStyle name="Comma 14" xfId="76" xr:uid="{00000000-0005-0000-0000-00004B000000}"/>
    <cellStyle name="Comma 14 2" xfId="621" xr:uid="{4D317302-7178-4731-A64A-04A3F7C4718C}"/>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22" xr:uid="{A1C3267E-0801-45A6-85A6-5E18300E3642}"/>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23" xr:uid="{CCE62FF5-2D3A-4683-AFEA-A6A6B4953054}"/>
    <cellStyle name="Comma 160" xfId="99" xr:uid="{00000000-0005-0000-0000-000062000000}"/>
    <cellStyle name="Comma 160 2" xfId="624" xr:uid="{4DE4CFCF-8A56-40A6-812C-60F16F5DE76C}"/>
    <cellStyle name="Comma 161" xfId="100" xr:uid="{00000000-0005-0000-0000-000063000000}"/>
    <cellStyle name="Comma 161 2" xfId="625" xr:uid="{6DDAADC7-1E60-4319-A673-5990A16DBFE1}"/>
    <cellStyle name="Comma 162" xfId="101" xr:uid="{00000000-0005-0000-0000-000064000000}"/>
    <cellStyle name="Comma 162 2" xfId="626" xr:uid="{E4F5DF11-5611-490E-87D0-15BE1504585E}"/>
    <cellStyle name="Comma 163" xfId="102" xr:uid="{00000000-0005-0000-0000-000065000000}"/>
    <cellStyle name="Comma 163 2" xfId="627" xr:uid="{F6B77A17-A1B2-4175-9513-6688BC28FA51}"/>
    <cellStyle name="Comma 164" xfId="103" xr:uid="{00000000-0005-0000-0000-000066000000}"/>
    <cellStyle name="Comma 164 2" xfId="628" xr:uid="{F1AD69F9-5886-465F-9AFA-5D9C5F7A74FA}"/>
    <cellStyle name="Comma 165" xfId="104" xr:uid="{00000000-0005-0000-0000-000067000000}"/>
    <cellStyle name="Comma 165 2" xfId="629" xr:uid="{2B3EFF5C-BDF6-4281-9299-D48720808768}"/>
    <cellStyle name="Comma 166" xfId="105" xr:uid="{00000000-0005-0000-0000-000068000000}"/>
    <cellStyle name="Comma 166 2" xfId="630" xr:uid="{407150A3-A148-4297-BA93-F6F7A09A0F29}"/>
    <cellStyle name="Comma 167" xfId="106" xr:uid="{00000000-0005-0000-0000-000069000000}"/>
    <cellStyle name="Comma 167 2" xfId="631" xr:uid="{3C3E6374-0EC7-47AC-AC17-14039AF44F7F}"/>
    <cellStyle name="Comma 168" xfId="107" xr:uid="{00000000-0005-0000-0000-00006A000000}"/>
    <cellStyle name="Comma 168 2" xfId="632" xr:uid="{EF5F6A6D-1E2A-4959-AC09-CE9897E1172A}"/>
    <cellStyle name="Comma 169" xfId="108" xr:uid="{00000000-0005-0000-0000-00006B000000}"/>
    <cellStyle name="Comma 169 2" xfId="633" xr:uid="{249B83CA-528D-4D21-ABA2-4F678913398F}"/>
    <cellStyle name="Comma 17" xfId="109" xr:uid="{00000000-0005-0000-0000-00006C000000}"/>
    <cellStyle name="Comma 17 2" xfId="634" xr:uid="{0B00FDD4-930D-46B5-A3FC-2C3097377250}"/>
    <cellStyle name="Comma 170" xfId="110" xr:uid="{00000000-0005-0000-0000-00006D000000}"/>
    <cellStyle name="Comma 170 2" xfId="635" xr:uid="{2E1F0147-CE2F-44FE-8654-FA30E84B34AD}"/>
    <cellStyle name="Comma 171" xfId="111" xr:uid="{00000000-0005-0000-0000-00006E000000}"/>
    <cellStyle name="Comma 171 2" xfId="636" xr:uid="{A38C32CB-0A3A-42AB-965A-7E0E9D9E6776}"/>
    <cellStyle name="Comma 172" xfId="112" xr:uid="{00000000-0005-0000-0000-00006F000000}"/>
    <cellStyle name="Comma 172 2" xfId="637" xr:uid="{44B5C167-3C1B-4204-9107-3640EB1DAB23}"/>
    <cellStyle name="Comma 173" xfId="113" xr:uid="{00000000-0005-0000-0000-000070000000}"/>
    <cellStyle name="Comma 173 2" xfId="638" xr:uid="{86159941-4B42-4CEC-8671-5ACEE9BD61A8}"/>
    <cellStyle name="Comma 174" xfId="114" xr:uid="{00000000-0005-0000-0000-000071000000}"/>
    <cellStyle name="Comma 174 2" xfId="639" xr:uid="{0FFA0F47-AB2F-4608-8699-359AF89CEE16}"/>
    <cellStyle name="Comma 175" xfId="115" xr:uid="{00000000-0005-0000-0000-000072000000}"/>
    <cellStyle name="Comma 175 2" xfId="640" xr:uid="{6E155A2F-283E-4C0B-ADB0-F92E916DA991}"/>
    <cellStyle name="Comma 176" xfId="116" xr:uid="{00000000-0005-0000-0000-000073000000}"/>
    <cellStyle name="Comma 176 2" xfId="641" xr:uid="{E520EDD5-DE15-4717-BCF2-18897C27C67C}"/>
    <cellStyle name="Comma 177" xfId="117" xr:uid="{00000000-0005-0000-0000-000074000000}"/>
    <cellStyle name="Comma 177 2" xfId="642" xr:uid="{DA0930A8-774A-422C-A20F-C8A065D8D4E6}"/>
    <cellStyle name="Comma 178" xfId="118" xr:uid="{00000000-0005-0000-0000-000075000000}"/>
    <cellStyle name="Comma 178 2" xfId="643" xr:uid="{5DC37EE3-FBDB-4BF8-AF0B-64B12B8762C0}"/>
    <cellStyle name="Comma 179" xfId="119" xr:uid="{00000000-0005-0000-0000-000076000000}"/>
    <cellStyle name="Comma 179 2" xfId="644" xr:uid="{2E8E1896-8736-4300-938B-8C2393DBE7D9}"/>
    <cellStyle name="Comma 18" xfId="120" xr:uid="{00000000-0005-0000-0000-000077000000}"/>
    <cellStyle name="Comma 18 2" xfId="645" xr:uid="{069FA55D-FDBB-4BDB-9AD5-EACCF0E200B3}"/>
    <cellStyle name="Comma 180" xfId="121" xr:uid="{00000000-0005-0000-0000-000078000000}"/>
    <cellStyle name="Comma 180 2" xfId="646" xr:uid="{B19C5AB8-8F64-46D5-93FE-0F7264D9E9C2}"/>
    <cellStyle name="Comma 181" xfId="122" xr:uid="{00000000-0005-0000-0000-000079000000}"/>
    <cellStyle name="Comma 181 2" xfId="647" xr:uid="{0F313168-7177-4F5F-B4A5-6CE540C17C77}"/>
    <cellStyle name="Comma 182" xfId="123" xr:uid="{00000000-0005-0000-0000-00007A000000}"/>
    <cellStyle name="Comma 182 2" xfId="648" xr:uid="{F8D5D8B1-2E64-4892-8F58-3F2E68D3E628}"/>
    <cellStyle name="Comma 183" xfId="124" xr:uid="{00000000-0005-0000-0000-00007B000000}"/>
    <cellStyle name="Comma 183 2" xfId="649" xr:uid="{A5CCAB2C-0ADB-4340-8025-7F1B8C686F1B}"/>
    <cellStyle name="Comma 184" xfId="125" xr:uid="{00000000-0005-0000-0000-00007C000000}"/>
    <cellStyle name="Comma 184 2" xfId="650" xr:uid="{5CD569E0-E557-4E4B-B3E6-3F7759E63D42}"/>
    <cellStyle name="Comma 185" xfId="126" xr:uid="{00000000-0005-0000-0000-00007D000000}"/>
    <cellStyle name="Comma 185 2" xfId="651" xr:uid="{1FBF0F82-3FA3-429C-822A-6334E46F0CF3}"/>
    <cellStyle name="Comma 186" xfId="127" xr:uid="{00000000-0005-0000-0000-00007E000000}"/>
    <cellStyle name="Comma 186 2" xfId="652" xr:uid="{F75FEE8D-D58D-4346-9295-A4B39D93BB1D}"/>
    <cellStyle name="Comma 187" xfId="128" xr:uid="{00000000-0005-0000-0000-00007F000000}"/>
    <cellStyle name="Comma 187 2" xfId="653" xr:uid="{30F1FBBA-07BD-4E8E-96C4-2F1FEC4A82CD}"/>
    <cellStyle name="Comma 188" xfId="129" xr:uid="{00000000-0005-0000-0000-000080000000}"/>
    <cellStyle name="Comma 188 2" xfId="654" xr:uid="{71E1A9CA-BFCE-4DA4-8E75-D69E3B2A0367}"/>
    <cellStyle name="Comma 189" xfId="130" xr:uid="{00000000-0005-0000-0000-000081000000}"/>
    <cellStyle name="Comma 189 2" xfId="655" xr:uid="{53C94226-9609-4309-ADD5-8E7CDCB1FE4F}"/>
    <cellStyle name="Comma 19" xfId="131" xr:uid="{00000000-0005-0000-0000-000082000000}"/>
    <cellStyle name="Comma 19 2" xfId="656" xr:uid="{C839A8B1-CFAF-4D6D-B06B-C48DABD0FA1C}"/>
    <cellStyle name="Comma 190" xfId="132" xr:uid="{00000000-0005-0000-0000-000083000000}"/>
    <cellStyle name="Comma 190 2" xfId="657" xr:uid="{3EBE0752-3943-465E-9716-B2047CE49A16}"/>
    <cellStyle name="Comma 191" xfId="133" xr:uid="{00000000-0005-0000-0000-000084000000}"/>
    <cellStyle name="Comma 191 2" xfId="658" xr:uid="{3B7A8EF7-66E5-409A-BA4E-357C3CCA62CB}"/>
    <cellStyle name="Comma 192" xfId="134" xr:uid="{00000000-0005-0000-0000-000085000000}"/>
    <cellStyle name="Comma 192 2" xfId="659" xr:uid="{4F79FCF8-F666-4130-BD1C-C2C9F8AD1581}"/>
    <cellStyle name="Comma 193" xfId="135" xr:uid="{00000000-0005-0000-0000-000086000000}"/>
    <cellStyle name="Comma 193 2" xfId="660" xr:uid="{750DDEDB-865D-4AAD-8250-CCC0E79EA474}"/>
    <cellStyle name="Comma 194" xfId="136" xr:uid="{00000000-0005-0000-0000-000087000000}"/>
    <cellStyle name="Comma 194 2" xfId="661" xr:uid="{6CC367A5-33B7-4887-8B01-79DA0133EB32}"/>
    <cellStyle name="Comma 195" xfId="137" xr:uid="{00000000-0005-0000-0000-000088000000}"/>
    <cellStyle name="Comma 195 2" xfId="662" xr:uid="{FCF33885-AEBD-4FB4-B1AD-50671105EAC0}"/>
    <cellStyle name="Comma 196" xfId="138" xr:uid="{00000000-0005-0000-0000-000089000000}"/>
    <cellStyle name="Comma 196 2" xfId="663" xr:uid="{2E6B6F96-EB59-4EFF-9451-5E0E5CBC50ED}"/>
    <cellStyle name="Comma 197" xfId="139" xr:uid="{00000000-0005-0000-0000-00008A000000}"/>
    <cellStyle name="Comma 197 2" xfId="664" xr:uid="{C2DE0F7F-F927-401C-9BC8-4C4FA6AB222A}"/>
    <cellStyle name="Comma 198" xfId="140" xr:uid="{00000000-0005-0000-0000-00008B000000}"/>
    <cellStyle name="Comma 198 2" xfId="665" xr:uid="{BE99C290-D438-4E86-877F-5798B32C3429}"/>
    <cellStyle name="Comma 199" xfId="141" xr:uid="{00000000-0005-0000-0000-00008C000000}"/>
    <cellStyle name="Comma 199 2" xfId="666" xr:uid="{7333AEAD-9200-4B45-BC52-EC0125A4EA7C}"/>
    <cellStyle name="Comma 2" xfId="142" xr:uid="{00000000-0005-0000-0000-00008D000000}"/>
    <cellStyle name="Comma 2 2" xfId="667" xr:uid="{DD9FD0B9-9A28-452A-862C-FE2FA6636222}"/>
    <cellStyle name="Comma 20" xfId="143" xr:uid="{00000000-0005-0000-0000-00008E000000}"/>
    <cellStyle name="Comma 20 2" xfId="668" xr:uid="{4E6529EA-9DCC-4A00-9787-A26F20DBB5E0}"/>
    <cellStyle name="Comma 200" xfId="144" xr:uid="{00000000-0005-0000-0000-00008F000000}"/>
    <cellStyle name="Comma 200 2" xfId="669" xr:uid="{46520BF2-6641-4909-929D-8757EEA928BF}"/>
    <cellStyle name="Comma 201" xfId="145" xr:uid="{00000000-0005-0000-0000-000090000000}"/>
    <cellStyle name="Comma 201 2" xfId="670" xr:uid="{B647A23D-330D-4F86-AB6C-21EC756D6D58}"/>
    <cellStyle name="Comma 202" xfId="146" xr:uid="{00000000-0005-0000-0000-000091000000}"/>
    <cellStyle name="Comma 202 2" xfId="671" xr:uid="{E7359AE8-6A2B-4CF7-8568-72A98F8CA776}"/>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72" xr:uid="{16B6B47D-4CF9-49FA-AA85-B54CBE2E0D58}"/>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73" xr:uid="{F68D7CA4-F844-4E52-A062-60F882D0C501}"/>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74" xr:uid="{8356E2EA-1569-4D1B-81A3-4E740779C2A5}"/>
    <cellStyle name="Comma 24" xfId="171" xr:uid="{00000000-0005-0000-0000-0000AA000000}"/>
    <cellStyle name="Comma 24 2" xfId="675" xr:uid="{FC01294E-A4D9-4CF1-93A5-00E8E0454AAA}"/>
    <cellStyle name="Comma 25" xfId="172" xr:uid="{00000000-0005-0000-0000-0000AB000000}"/>
    <cellStyle name="Comma 25 2" xfId="676" xr:uid="{005F7AA5-806F-49E0-BDFA-218D7C85F8AA}"/>
    <cellStyle name="Comma 26" xfId="173" xr:uid="{00000000-0005-0000-0000-0000AC000000}"/>
    <cellStyle name="Comma 26 2" xfId="677" xr:uid="{6DE28306-2884-4196-B6E6-2D779D8640CD}"/>
    <cellStyle name="Comma 27" xfId="174" xr:uid="{00000000-0005-0000-0000-0000AD000000}"/>
    <cellStyle name="Comma 27 2" xfId="678" xr:uid="{3BFEC24D-1BF2-46F9-A13C-AB3873790ED8}"/>
    <cellStyle name="Comma 28" xfId="175" xr:uid="{00000000-0005-0000-0000-0000AE000000}"/>
    <cellStyle name="Comma 28 2" xfId="679" xr:uid="{7BAA320E-8A9C-4649-B3C1-9EE7DD793085}"/>
    <cellStyle name="Comma 29" xfId="176" xr:uid="{00000000-0005-0000-0000-0000AF000000}"/>
    <cellStyle name="Comma 29 2" xfId="680" xr:uid="{96E1EB24-F068-4358-BCF6-FC511D3B4382}"/>
    <cellStyle name="Comma 3" xfId="177" xr:uid="{00000000-0005-0000-0000-0000B0000000}"/>
    <cellStyle name="Comma 3 2" xfId="681" xr:uid="{7ACB6388-7EDB-4AD5-B60C-CFD2E2227E35}"/>
    <cellStyle name="Comma 30" xfId="178" xr:uid="{00000000-0005-0000-0000-0000B1000000}"/>
    <cellStyle name="Comma 30 2" xfId="682" xr:uid="{42DBCE60-26A0-4118-A5DE-C089FEBCEA85}"/>
    <cellStyle name="Comma 31" xfId="179" xr:uid="{00000000-0005-0000-0000-0000B2000000}"/>
    <cellStyle name="Comma 31 2" xfId="683" xr:uid="{F00BE213-87C1-4AB0-9D8C-A7FA9C3A3CBD}"/>
    <cellStyle name="Comma 32" xfId="180" xr:uid="{00000000-0005-0000-0000-0000B3000000}"/>
    <cellStyle name="Comma 32 2" xfId="684" xr:uid="{C5BA3FB9-C078-4DBB-82DA-2F0850EA70FF}"/>
    <cellStyle name="Comma 33" xfId="181" xr:uid="{00000000-0005-0000-0000-0000B4000000}"/>
    <cellStyle name="Comma 33 2" xfId="685" xr:uid="{AD733C3B-6444-49E8-AA2B-568887086556}"/>
    <cellStyle name="Comma 34" xfId="182" xr:uid="{00000000-0005-0000-0000-0000B5000000}"/>
    <cellStyle name="Comma 34 2" xfId="686" xr:uid="{CC4BC4F1-1D03-41F6-A61D-909416CF4DD4}"/>
    <cellStyle name="Comma 35" xfId="183" xr:uid="{00000000-0005-0000-0000-0000B6000000}"/>
    <cellStyle name="Comma 35 2" xfId="687" xr:uid="{B7575A9F-8457-4074-A0C7-3AE5079D5A6F}"/>
    <cellStyle name="Comma 36" xfId="184" xr:uid="{00000000-0005-0000-0000-0000B7000000}"/>
    <cellStyle name="Comma 36 2" xfId="688" xr:uid="{CCB6D4B2-5E3B-49F8-AC10-6C4500A35A58}"/>
    <cellStyle name="Comma 37" xfId="185" xr:uid="{00000000-0005-0000-0000-0000B8000000}"/>
    <cellStyle name="Comma 37 2" xfId="689" xr:uid="{200FC7FD-1C62-4997-AE44-8B413B905868}"/>
    <cellStyle name="Comma 38" xfId="186" xr:uid="{00000000-0005-0000-0000-0000B9000000}"/>
    <cellStyle name="Comma 38 2" xfId="690" xr:uid="{F8094DEE-C6B4-4ECB-BAB2-21291E6FC627}"/>
    <cellStyle name="Comma 39" xfId="187" xr:uid="{00000000-0005-0000-0000-0000BA000000}"/>
    <cellStyle name="Comma 39 2" xfId="691" xr:uid="{E822A831-E36A-4029-AF07-1C741DF8B7FC}"/>
    <cellStyle name="Comma 4" xfId="188" xr:uid="{00000000-0005-0000-0000-0000BB000000}"/>
    <cellStyle name="Comma 4 2" xfId="692" xr:uid="{DA9D041A-BC75-4E54-AA42-7731E0F4D901}"/>
    <cellStyle name="Comma 40" xfId="189" xr:uid="{00000000-0005-0000-0000-0000BC000000}"/>
    <cellStyle name="Comma 40 2" xfId="693" xr:uid="{94228031-AF12-4160-9600-F4717C5E2F5F}"/>
    <cellStyle name="Comma 41" xfId="190" xr:uid="{00000000-0005-0000-0000-0000BD000000}"/>
    <cellStyle name="Comma 41 2" xfId="694" xr:uid="{9781A581-F706-4D3D-ABC7-C9184C7593D7}"/>
    <cellStyle name="Comma 42" xfId="191" xr:uid="{00000000-0005-0000-0000-0000BE000000}"/>
    <cellStyle name="Comma 42 2" xfId="695" xr:uid="{9C1788B7-B5C8-4B06-B014-7AF488D250F5}"/>
    <cellStyle name="Comma 43" xfId="192" xr:uid="{00000000-0005-0000-0000-0000BF000000}"/>
    <cellStyle name="Comma 43 2" xfId="696" xr:uid="{A373D42E-CC41-452C-B66A-4C49F82313D7}"/>
    <cellStyle name="Comma 44" xfId="193" xr:uid="{00000000-0005-0000-0000-0000C0000000}"/>
    <cellStyle name="Comma 44 2" xfId="697" xr:uid="{9B81F887-41D3-4C6C-ADA7-E789B50B892E}"/>
    <cellStyle name="Comma 45" xfId="194" xr:uid="{00000000-0005-0000-0000-0000C1000000}"/>
    <cellStyle name="Comma 45 2" xfId="698" xr:uid="{4BECF330-E554-4073-BC33-66D2ED9D6C2B}"/>
    <cellStyle name="Comma 46" xfId="195" xr:uid="{00000000-0005-0000-0000-0000C2000000}"/>
    <cellStyle name="Comma 46 2" xfId="699" xr:uid="{94DB8C42-3134-4341-BB39-E690C82D88FE}"/>
    <cellStyle name="Comma 47" xfId="196" xr:uid="{00000000-0005-0000-0000-0000C3000000}"/>
    <cellStyle name="Comma 47 2" xfId="700" xr:uid="{E31C2B81-7D46-49E0-A1B6-18EA937B2F92}"/>
    <cellStyle name="Comma 48" xfId="197" xr:uid="{00000000-0005-0000-0000-0000C4000000}"/>
    <cellStyle name="Comma 48 2" xfId="701" xr:uid="{A27F2F21-AB5A-4468-8CE9-1D289003BEA4}"/>
    <cellStyle name="Comma 49" xfId="198" xr:uid="{00000000-0005-0000-0000-0000C5000000}"/>
    <cellStyle name="Comma 49 2" xfId="702" xr:uid="{E2043C6A-749D-49BF-8DDD-8D08D45F5B88}"/>
    <cellStyle name="Comma 5" xfId="199" xr:uid="{00000000-0005-0000-0000-0000C6000000}"/>
    <cellStyle name="Comma 5 2" xfId="703" xr:uid="{6A915F54-BD5E-4068-BD88-DDAFCB21C1F4}"/>
    <cellStyle name="Comma 50" xfId="200" xr:uid="{00000000-0005-0000-0000-0000C7000000}"/>
    <cellStyle name="Comma 50 2" xfId="704" xr:uid="{7A8FAE57-40F0-45B3-B4CC-D8BC47A19F58}"/>
    <cellStyle name="Comma 51" xfId="201" xr:uid="{00000000-0005-0000-0000-0000C8000000}"/>
    <cellStyle name="Comma 51 2" xfId="705" xr:uid="{B2615976-1CBC-4712-A286-C72A04D7FDAC}"/>
    <cellStyle name="Comma 52" xfId="202" xr:uid="{00000000-0005-0000-0000-0000C9000000}"/>
    <cellStyle name="Comma 52 2" xfId="706" xr:uid="{62B9CAF2-CB09-48CB-B35D-485E3D953152}"/>
    <cellStyle name="Comma 53" xfId="203" xr:uid="{00000000-0005-0000-0000-0000CA000000}"/>
    <cellStyle name="Comma 53 2" xfId="707" xr:uid="{E16C3EAC-913C-4229-87B9-99C6A357CD4D}"/>
    <cellStyle name="Comma 54" xfId="204" xr:uid="{00000000-0005-0000-0000-0000CB000000}"/>
    <cellStyle name="Comma 54 2" xfId="708" xr:uid="{B13D56F5-F6DF-4E3D-A3AD-A263460116B0}"/>
    <cellStyle name="Comma 55" xfId="205" xr:uid="{00000000-0005-0000-0000-0000CC000000}"/>
    <cellStyle name="Comma 55 2" xfId="709" xr:uid="{A44DA6A2-1C0F-4E4D-8220-EF9BD09EA23A}"/>
    <cellStyle name="Comma 56" xfId="206" xr:uid="{00000000-0005-0000-0000-0000CD000000}"/>
    <cellStyle name="Comma 56 2" xfId="710" xr:uid="{87FF9FD8-0046-4310-A58D-ACAE15091FA7}"/>
    <cellStyle name="Comma 57" xfId="207" xr:uid="{00000000-0005-0000-0000-0000CE000000}"/>
    <cellStyle name="Comma 57 2" xfId="711" xr:uid="{CBB27EFB-36EF-4B1C-A223-9B295CAFD0EF}"/>
    <cellStyle name="Comma 58" xfId="208" xr:uid="{00000000-0005-0000-0000-0000CF000000}"/>
    <cellStyle name="Comma 58 2" xfId="712" xr:uid="{35539F70-08C2-4409-A39B-9B6DB06C1C6D}"/>
    <cellStyle name="Comma 59" xfId="209" xr:uid="{00000000-0005-0000-0000-0000D0000000}"/>
    <cellStyle name="Comma 59 2" xfId="713" xr:uid="{1F67F7D2-5852-4A9F-B2EF-BA91FAEF8317}"/>
    <cellStyle name="Comma 6" xfId="210" xr:uid="{00000000-0005-0000-0000-0000D1000000}"/>
    <cellStyle name="Comma 6 2" xfId="714" xr:uid="{8FEE2B27-A7D5-4A3C-A13F-F85E1DC6AD4E}"/>
    <cellStyle name="Comma 60" xfId="211" xr:uid="{00000000-0005-0000-0000-0000D2000000}"/>
    <cellStyle name="Comma 60 2" xfId="715" xr:uid="{4C49C67B-4912-4E7B-AEBA-8B7A472D6B24}"/>
    <cellStyle name="Comma 61" xfId="212" xr:uid="{00000000-0005-0000-0000-0000D3000000}"/>
    <cellStyle name="Comma 61 2" xfId="716" xr:uid="{6A453A50-2EF2-4D0D-BF1E-490731C37C06}"/>
    <cellStyle name="Comma 62" xfId="213" xr:uid="{00000000-0005-0000-0000-0000D4000000}"/>
    <cellStyle name="Comma 62 2" xfId="717" xr:uid="{017ACB46-46C4-45D6-93F0-BC86B095EA39}"/>
    <cellStyle name="Comma 63" xfId="214" xr:uid="{00000000-0005-0000-0000-0000D5000000}"/>
    <cellStyle name="Comma 63 2" xfId="718" xr:uid="{14788F1A-A54E-43BB-8E32-E225DECB896A}"/>
    <cellStyle name="Comma 64" xfId="215" xr:uid="{00000000-0005-0000-0000-0000D6000000}"/>
    <cellStyle name="Comma 64 2" xfId="719" xr:uid="{9475C0C6-0089-4DA6-9A8D-178B16B664B2}"/>
    <cellStyle name="Comma 65" xfId="216" xr:uid="{00000000-0005-0000-0000-0000D7000000}"/>
    <cellStyle name="Comma 65 2" xfId="720" xr:uid="{F9A4AC3D-CA86-43E3-AEE0-D0B5AC5E90C8}"/>
    <cellStyle name="Comma 66" xfId="217" xr:uid="{00000000-0005-0000-0000-0000D8000000}"/>
    <cellStyle name="Comma 66 2" xfId="721" xr:uid="{07867E0F-3ECF-40BE-BB7F-4D10AD88C6D7}"/>
    <cellStyle name="Comma 67" xfId="218" xr:uid="{00000000-0005-0000-0000-0000D9000000}"/>
    <cellStyle name="Comma 67 2" xfId="722" xr:uid="{4287CD57-BB59-409D-B953-33A496847E51}"/>
    <cellStyle name="Comma 68" xfId="219" xr:uid="{00000000-0005-0000-0000-0000DA000000}"/>
    <cellStyle name="Comma 68 2" xfId="723" xr:uid="{5DB01141-BA32-42ED-A2BA-5771538DA468}"/>
    <cellStyle name="Comma 69" xfId="220" xr:uid="{00000000-0005-0000-0000-0000DB000000}"/>
    <cellStyle name="Comma 69 2" xfId="724" xr:uid="{DE65A9DC-FAEC-4FA9-86EA-87C7E2F7E785}"/>
    <cellStyle name="Comma 7" xfId="221" xr:uid="{00000000-0005-0000-0000-0000DC000000}"/>
    <cellStyle name="Comma 7 2" xfId="725" xr:uid="{93A8F5BF-9B78-4FBA-AB18-137BC15DCB23}"/>
    <cellStyle name="Comma 70" xfId="222" xr:uid="{00000000-0005-0000-0000-0000DD000000}"/>
    <cellStyle name="Comma 70 2" xfId="726" xr:uid="{7A24CE9B-9FEA-452D-9158-8AABA7BAC6C6}"/>
    <cellStyle name="Comma 71" xfId="223" xr:uid="{00000000-0005-0000-0000-0000DE000000}"/>
    <cellStyle name="Comma 71 2" xfId="727" xr:uid="{359EA32F-8BBC-4435-B363-275706956E7D}"/>
    <cellStyle name="Comma 72" xfId="224" xr:uid="{00000000-0005-0000-0000-0000DF000000}"/>
    <cellStyle name="Comma 72 2" xfId="728" xr:uid="{3C48CB4C-513F-4573-A643-2C57571328D1}"/>
    <cellStyle name="Comma 73" xfId="225" xr:uid="{00000000-0005-0000-0000-0000E0000000}"/>
    <cellStyle name="Comma 73 2" xfId="729" xr:uid="{A5557071-6CA5-4F4A-883A-E2834DC1867F}"/>
    <cellStyle name="Comma 74" xfId="226" xr:uid="{00000000-0005-0000-0000-0000E1000000}"/>
    <cellStyle name="Comma 74 2" xfId="730" xr:uid="{CF7DC03D-04D1-484B-A1C8-667FB76CE636}"/>
    <cellStyle name="Comma 75" xfId="227" xr:uid="{00000000-0005-0000-0000-0000E2000000}"/>
    <cellStyle name="Comma 75 2" xfId="731" xr:uid="{D71DB4D1-915F-4618-8631-C97D5F7853D3}"/>
    <cellStyle name="Comma 76" xfId="228" xr:uid="{00000000-0005-0000-0000-0000E3000000}"/>
    <cellStyle name="Comma 76 2" xfId="732" xr:uid="{EA248679-2F4B-45F5-BEBC-53E5F715A816}"/>
    <cellStyle name="Comma 77" xfId="229" xr:uid="{00000000-0005-0000-0000-0000E4000000}"/>
    <cellStyle name="Comma 77 2" xfId="733" xr:uid="{8BD05AF4-53E2-4A84-AD49-3401A6C2DF67}"/>
    <cellStyle name="Comma 78" xfId="230" xr:uid="{00000000-0005-0000-0000-0000E5000000}"/>
    <cellStyle name="Comma 78 2" xfId="734" xr:uid="{3FA9EA5F-5488-46A5-9752-CD9D4015B054}"/>
    <cellStyle name="Comma 79" xfId="231" xr:uid="{00000000-0005-0000-0000-0000E6000000}"/>
    <cellStyle name="Comma 79 2" xfId="735" xr:uid="{B9E5883E-F335-40A9-897B-345DB4CA1543}"/>
    <cellStyle name="Comma 8" xfId="232" xr:uid="{00000000-0005-0000-0000-0000E7000000}"/>
    <cellStyle name="Comma 8 2" xfId="736" xr:uid="{3519BE9B-683A-4CA8-B2F9-DEE59714084C}"/>
    <cellStyle name="Comma 80" xfId="233" xr:uid="{00000000-0005-0000-0000-0000E8000000}"/>
    <cellStyle name="Comma 80 2" xfId="737" xr:uid="{7B9ECD21-D36F-42BF-BBDF-C0A8EE67717E}"/>
    <cellStyle name="Comma 81" xfId="234" xr:uid="{00000000-0005-0000-0000-0000E9000000}"/>
    <cellStyle name="Comma 81 2" xfId="738" xr:uid="{DA3BA464-3BB1-4C8C-9538-73B7F6598099}"/>
    <cellStyle name="Comma 82" xfId="235" xr:uid="{00000000-0005-0000-0000-0000EA000000}"/>
    <cellStyle name="Comma 82 2" xfId="739" xr:uid="{F1707C8D-168A-44CD-B1A9-16F4DE42A611}"/>
    <cellStyle name="Comma 83" xfId="236" xr:uid="{00000000-0005-0000-0000-0000EB000000}"/>
    <cellStyle name="Comma 83 2" xfId="740" xr:uid="{47B983DD-487F-4572-9C76-92645F179AA1}"/>
    <cellStyle name="Comma 84" xfId="237" xr:uid="{00000000-0005-0000-0000-0000EC000000}"/>
    <cellStyle name="Comma 84 2" xfId="741" xr:uid="{15171B16-776B-4E84-B509-E271C90B64F5}"/>
    <cellStyle name="Comma 85" xfId="238" xr:uid="{00000000-0005-0000-0000-0000ED000000}"/>
    <cellStyle name="Comma 85 2" xfId="742" xr:uid="{17546745-F670-4808-9264-FC8F42BD2920}"/>
    <cellStyle name="Comma 86" xfId="239" xr:uid="{00000000-0005-0000-0000-0000EE000000}"/>
    <cellStyle name="Comma 86 2" xfId="743" xr:uid="{8820E97D-C7E7-4A07-9AD3-50D34428B752}"/>
    <cellStyle name="Comma 87" xfId="240" xr:uid="{00000000-0005-0000-0000-0000EF000000}"/>
    <cellStyle name="Comma 87 2" xfId="744" xr:uid="{79A00145-473A-4F04-B211-132A3E60A6CA}"/>
    <cellStyle name="Comma 88" xfId="241" xr:uid="{00000000-0005-0000-0000-0000F0000000}"/>
    <cellStyle name="Comma 88 2" xfId="745" xr:uid="{3EEEDEE6-5931-45FF-8628-FDD9375AABF3}"/>
    <cellStyle name="Comma 89" xfId="242" xr:uid="{00000000-0005-0000-0000-0000F1000000}"/>
    <cellStyle name="Comma 89 2" xfId="746" xr:uid="{34E18568-C856-4D0F-A68C-A5E8D479D8D1}"/>
    <cellStyle name="Comma 9" xfId="243" xr:uid="{00000000-0005-0000-0000-0000F2000000}"/>
    <cellStyle name="Comma 9 2" xfId="747" xr:uid="{BADA809F-A0A5-410F-9029-52DB4DE9BCC7}"/>
    <cellStyle name="Comma 90" xfId="244" xr:uid="{00000000-0005-0000-0000-0000F3000000}"/>
    <cellStyle name="Comma 90 2" xfId="748" xr:uid="{1555A4D3-63AF-46EB-94D5-02797671F823}"/>
    <cellStyle name="Comma 91" xfId="245" xr:uid="{00000000-0005-0000-0000-0000F4000000}"/>
    <cellStyle name="Comma 91 2" xfId="749" xr:uid="{6E17AB59-0542-48F9-BAC9-5C31DDA90AFC}"/>
    <cellStyle name="Comma 92" xfId="246" xr:uid="{00000000-0005-0000-0000-0000F5000000}"/>
    <cellStyle name="Comma 92 2" xfId="750" xr:uid="{25F86CBB-D688-46F3-8858-5758AD69760A}"/>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Explanatory Text 2 2" xfId="801" xr:uid="{9D3A80A4-58AD-499F-A885-8F8299BDFA92}"/>
    <cellStyle name="Explanatory Text 2 3" xfId="751" xr:uid="{77D601A7-E68B-475A-B46E-F75B4075E0EC}"/>
    <cellStyle name="Good 2" xfId="482" xr:uid="{00000000-0005-0000-0000-0000E1010000}"/>
    <cellStyle name="Good 2 2" xfId="802" xr:uid="{6EF71AC4-340F-4A8C-848A-ACAD77FB4B9E}"/>
    <cellStyle name="Good 2 3" xfId="752" xr:uid="{F7E2CF6E-A9AA-4FF2-8B05-AC3F5595B1FC}"/>
    <cellStyle name="Heading 1 2" xfId="483" xr:uid="{00000000-0005-0000-0000-0000E2010000}"/>
    <cellStyle name="Heading 1 2 2" xfId="803" xr:uid="{C4480489-6E08-4171-A84C-83F4BCD9A172}"/>
    <cellStyle name="Heading 1 2 3" xfId="753" xr:uid="{E1DE600C-A6B7-41EB-A2AA-29C38DCB5AE2}"/>
    <cellStyle name="Heading 2 2" xfId="484" xr:uid="{00000000-0005-0000-0000-0000E3010000}"/>
    <cellStyle name="Heading 2 2 2" xfId="804" xr:uid="{A42FB6D5-43B0-47F9-A27C-3C92F7C49C66}"/>
    <cellStyle name="Heading 2 2 3" xfId="754" xr:uid="{A9AF694A-9C39-4F28-BA29-9EA00812ECBF}"/>
    <cellStyle name="Heading 3 2" xfId="485" xr:uid="{00000000-0005-0000-0000-0000E4010000}"/>
    <cellStyle name="Heading 3 2 2" xfId="805" xr:uid="{ED42D4E0-0F3B-4F75-8570-48D1C8338B7A}"/>
    <cellStyle name="Heading 3 2 3" xfId="755" xr:uid="{69B6C192-6833-4C33-98C1-874FD61CA632}"/>
    <cellStyle name="Heading 4 2" xfId="486" xr:uid="{00000000-0005-0000-0000-0000E5010000}"/>
    <cellStyle name="Heading 4 2 2" xfId="806" xr:uid="{2C6C2241-2408-4F4F-8512-49E53A9F4CC9}"/>
    <cellStyle name="Heading 4 2 3" xfId="756" xr:uid="{384108C8-E1FD-4EF4-8C6B-0D99A30471A0}"/>
    <cellStyle name="Hyperlink" xfId="487" builtinId="8"/>
    <cellStyle name="Hyperlink 2" xfId="488" xr:uid="{00000000-0005-0000-0000-0000E7010000}"/>
    <cellStyle name="Hyperlink 3" xfId="489" xr:uid="{00000000-0005-0000-0000-0000E8010000}"/>
    <cellStyle name="Hyperlink 3 2" xfId="807" xr:uid="{6563226A-F104-4289-B3EC-B68B64DDEB96}"/>
    <cellStyle name="Hyperlink 3 3" xfId="757" xr:uid="{8D89A85F-452F-47E2-A1ED-724D30432B64}"/>
    <cellStyle name="Hyperlink 4" xfId="490" xr:uid="{00000000-0005-0000-0000-0000E9010000}"/>
    <cellStyle name="Hyperlink 5" xfId="491" xr:uid="{00000000-0005-0000-0000-0000EA010000}"/>
    <cellStyle name="Hyperlink 5 2" xfId="492" xr:uid="{00000000-0005-0000-0000-0000EB010000}"/>
    <cellStyle name="Hyperlink 5 2 2" xfId="808" xr:uid="{E681396D-83BF-4655-968F-6C6AE750369C}"/>
    <cellStyle name="Hyperlink 5 2 3" xfId="758" xr:uid="{FC1EB749-C810-4B71-A9D0-D50B1CF666B0}"/>
    <cellStyle name="Hyperlink 6" xfId="493" xr:uid="{00000000-0005-0000-0000-0000EC010000}"/>
    <cellStyle name="Hyperlink 7" xfId="494" xr:uid="{00000000-0005-0000-0000-0000ED010000}"/>
    <cellStyle name="Input 2" xfId="495" xr:uid="{00000000-0005-0000-0000-0000EE010000}"/>
    <cellStyle name="Input 2 2" xfId="809" xr:uid="{A35DAD01-FE80-46D8-A282-F348FCE0FD2A}"/>
    <cellStyle name="Input 2 3" xfId="759" xr:uid="{94D18E8D-BD8B-4ED8-86CE-FCFC83B13CB2}"/>
    <cellStyle name="Linked Cell 2" xfId="496" xr:uid="{00000000-0005-0000-0000-0000EF010000}"/>
    <cellStyle name="Linked Cell 2 2" xfId="810" xr:uid="{39DBB7F7-5DC1-4717-9503-4342E0ED1248}"/>
    <cellStyle name="Linked Cell 2 3" xfId="760" xr:uid="{7B6001C9-CCF7-4111-BED3-C2C9026494CE}"/>
    <cellStyle name="Neutral 2" xfId="497" xr:uid="{00000000-0005-0000-0000-0000F0010000}"/>
    <cellStyle name="Neutral 2 2" xfId="811" xr:uid="{B560CE74-B3BA-46A8-9D47-3A783CB3F281}"/>
    <cellStyle name="Neutral 2 3" xfId="761" xr:uid="{B602F1DF-EAB8-4C17-9A82-28BF83ECBACB}"/>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766" xr:uid="{830E15B5-3553-4849-8C3C-D4C20056F8B9}"/>
    <cellStyle name="Normal 13 2 2 2 3" xfId="507" xr:uid="{00000000-0005-0000-0000-0000FB010000}"/>
    <cellStyle name="Normal 13 2 2 2 3 2" xfId="816" xr:uid="{25F2B840-BABD-432E-BB07-EE4609C06D8A}"/>
    <cellStyle name="Normal 13 2 2 2 3 3" xfId="767" xr:uid="{BCAEFDCE-4E77-4D90-B986-5BECFB0CF5BF}"/>
    <cellStyle name="Normal 13 2 2 2 4" xfId="815" xr:uid="{8082D7C0-FF3C-4F4C-9B3E-5274A13326FF}"/>
    <cellStyle name="Normal 13 2 2 2 5" xfId="765" xr:uid="{3FF92E56-8B87-4FF2-89A6-B47F9D49067E}"/>
    <cellStyle name="Normal 13 2 2 3" xfId="814" xr:uid="{00A91C74-A554-4357-AF3A-AAF10319B451}"/>
    <cellStyle name="Normal 13 2 2 4" xfId="764" xr:uid="{6AD2D9C1-EB3A-491D-9BFB-AE6EAE4A201A}"/>
    <cellStyle name="Normal 13 2 3" xfId="508" xr:uid="{00000000-0005-0000-0000-0000FC010000}"/>
    <cellStyle name="Normal 13 2 3 2" xfId="817" xr:uid="{FCED7106-0E59-4819-9835-3EEE97C70357}"/>
    <cellStyle name="Normal 13 2 3 3" xfId="768" xr:uid="{91534C52-BE31-4954-B331-897509CBE93B}"/>
    <cellStyle name="Normal 13 2 4" xfId="813" xr:uid="{DE638ABD-95A0-4A62-8985-90B745656F46}"/>
    <cellStyle name="Normal 13 2 5" xfId="763" xr:uid="{D3A82A94-712B-4243-8987-F3512649311E}"/>
    <cellStyle name="Normal 13 3" xfId="509" xr:uid="{00000000-0005-0000-0000-0000FD010000}"/>
    <cellStyle name="Normal 13 3 2" xfId="510" xr:uid="{00000000-0005-0000-0000-0000FE010000}"/>
    <cellStyle name="Normal 13 3 2 2" xfId="819" xr:uid="{6EF42272-49E3-429B-A10B-9A54376EF960}"/>
    <cellStyle name="Normal 13 3 2 3" xfId="770" xr:uid="{08909A1F-E0FE-4F2F-9A7B-F4FD7694E5B1}"/>
    <cellStyle name="Normal 13 3 3" xfId="818" xr:uid="{6E17AB0D-7EFA-4F53-AD1A-F74164620000}"/>
    <cellStyle name="Normal 13 3 4" xfId="769" xr:uid="{F73988C3-E492-45CC-B64E-FF35EC4731B6}"/>
    <cellStyle name="Normal 13 4" xfId="511" xr:uid="{00000000-0005-0000-0000-0000FF010000}"/>
    <cellStyle name="Normal 13 4 2" xfId="820" xr:uid="{A6F4B3CC-7197-48A3-BB6E-7D06768539D3}"/>
    <cellStyle name="Normal 13 4 3" xfId="771" xr:uid="{53FF12B8-759A-4FCD-A00E-A9763AAD0F48}"/>
    <cellStyle name="Normal 13 5" xfId="812" xr:uid="{81C9878A-D220-417A-B2C2-7421E2628E0C}"/>
    <cellStyle name="Normal 13 6" xfId="512" xr:uid="{00000000-0005-0000-0000-000000020000}"/>
    <cellStyle name="Normal 13 6 2" xfId="821" xr:uid="{439C0B2B-9AA6-4815-9913-EACF54F5128C}"/>
    <cellStyle name="Normal 13 6 3" xfId="772" xr:uid="{76E6F387-F138-42D6-BEC1-4DEC87AE02E6}"/>
    <cellStyle name="Normal 13 7" xfId="762" xr:uid="{F8C71163-C0CA-4589-8963-28CDAD4D2AA6}"/>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822" xr:uid="{6C989E72-EA53-4B3F-9C8E-F0ABBEC6A031}"/>
    <cellStyle name="Normal 2 2 2 3" xfId="881" xr:uid="{111F6569-1A1C-47EE-A0F8-D18411855E27}"/>
    <cellStyle name="Normal 2 2 3" xfId="520" xr:uid="{00000000-0005-0000-0000-000008020000}"/>
    <cellStyle name="Normal 2 2 3 2" xfId="823" xr:uid="{3B1D290A-28CF-4388-8757-517250F0A2FD}"/>
    <cellStyle name="Normal 2 2 3 3" xfId="882" xr:uid="{7AAA392F-2960-468D-9366-71CDFD6A9BA9}"/>
    <cellStyle name="Normal 2 3" xfId="521" xr:uid="{00000000-0005-0000-0000-000009020000}"/>
    <cellStyle name="Normal 2 3 2" xfId="522" xr:uid="{00000000-0005-0000-0000-00000A020000}"/>
    <cellStyle name="Normal 2 3 2 2" xfId="824" xr:uid="{DDFAF8A4-5938-44F5-9482-978B65605679}"/>
    <cellStyle name="Normal 2 3 2 3" xfId="883" xr:uid="{F2BEB7FF-D73C-4515-9AD8-32975772E5D8}"/>
    <cellStyle name="Normal 2 4" xfId="523" xr:uid="{00000000-0005-0000-0000-00000B020000}"/>
    <cellStyle name="Normal 2 4 2" xfId="524" xr:uid="{00000000-0005-0000-0000-00000C020000}"/>
    <cellStyle name="Normal 2 4 2 2" xfId="825" xr:uid="{26DC8F9C-0C22-41CC-BCD9-021E68D5D1A2}"/>
    <cellStyle name="Normal 2 4 2 3" xfId="884" xr:uid="{E6C1B1EF-F00A-4461-A68F-6418E23F2911}"/>
    <cellStyle name="Normal 2 5" xfId="525" xr:uid="{00000000-0005-0000-0000-00000D020000}"/>
    <cellStyle name="Normal 2 5 2" xfId="826" xr:uid="{A86E3AA5-656C-4584-887E-066D97D61C0E}"/>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827" xr:uid="{DCA732DE-80FB-47D7-B1E9-3E2AFB2CEB48}"/>
    <cellStyle name="Normal 3 2 3" xfId="886" xr:uid="{9D4A2109-EC21-4C50-BF88-73E421AEF53F}"/>
    <cellStyle name="Normal 3 3" xfId="530" xr:uid="{00000000-0005-0000-0000-000012020000}"/>
    <cellStyle name="Normal 3 3 2" xfId="887" xr:uid="{938294AA-3684-499F-8BF1-AAE826290E66}"/>
    <cellStyle name="Normal 3 4" xfId="531" xr:uid="{00000000-0005-0000-0000-000013020000}"/>
    <cellStyle name="Normal 3 4 2" xfId="828" xr:uid="{4119B20A-0165-4FD7-87B5-200DCB230448}"/>
    <cellStyle name="Normal 3 4 3" xfId="888" xr:uid="{0A84FD80-20EF-43F3-8ED2-4F047D08ECD2}"/>
    <cellStyle name="Normal 3 5" xfId="885" xr:uid="{D2A49CDF-1B6C-4E80-9012-8DA27FCB0690}"/>
    <cellStyle name="Normal 3 8" xfId="532" xr:uid="{00000000-0005-0000-0000-000014020000}"/>
    <cellStyle name="Normal 3 8 2" xfId="533" xr:uid="{00000000-0005-0000-0000-000015020000}"/>
    <cellStyle name="Normal 3 8 2 2" xfId="534" xr:uid="{00000000-0005-0000-0000-000016020000}"/>
    <cellStyle name="Normal 3 8 2 2 2" xfId="831" xr:uid="{B582C5DC-AB7B-4C02-956C-F5AEB4B37F39}"/>
    <cellStyle name="Normal 3 8 2 2 3" xfId="891" xr:uid="{F039DF58-7478-4EAC-B027-CABD5929487A}"/>
    <cellStyle name="Normal 3 8 2 3" xfId="830" xr:uid="{B53D005D-F70F-489E-B847-DA1C0C53D1B7}"/>
    <cellStyle name="Normal 3 8 2 4" xfId="890" xr:uid="{CE5EFF77-4596-4AAC-8F8A-DF5B7AEF4AAF}"/>
    <cellStyle name="Normal 3 8 3" xfId="535" xr:uid="{00000000-0005-0000-0000-000017020000}"/>
    <cellStyle name="Normal 3 8 3 2" xfId="832" xr:uid="{738894E9-0FCF-4F93-9A23-71D05EE1A9B7}"/>
    <cellStyle name="Normal 3 8 3 3" xfId="892" xr:uid="{32CD1004-F7B4-4942-B64B-A3AC85F66779}"/>
    <cellStyle name="Normal 3 8 4" xfId="829" xr:uid="{674E63C7-AB1B-4ABC-8751-23273A05457E}"/>
    <cellStyle name="Normal 3 8 5" xfId="889" xr:uid="{22F8B1ED-F584-4BB3-91AC-7402934295DD}"/>
    <cellStyle name="Normal 4" xfId="536" xr:uid="{00000000-0005-0000-0000-000018020000}"/>
    <cellStyle name="Normal 4 2" xfId="537" xr:uid="{00000000-0005-0000-0000-000019020000}"/>
    <cellStyle name="Normal 4 2 2" xfId="833" xr:uid="{9245683A-C0E2-47FD-86C8-C44DD26A770A}"/>
    <cellStyle name="Normal 4 2 3" xfId="893" xr:uid="{87852FEA-0B73-419B-90DA-C3B39D7A8F1D}"/>
    <cellStyle name="Normal 4 3" xfId="538" xr:uid="{00000000-0005-0000-0000-00001A020000}"/>
    <cellStyle name="Normal 4 4" xfId="539" xr:uid="{00000000-0005-0000-0000-00001B020000}"/>
    <cellStyle name="Normal 4 4 2" xfId="834" xr:uid="{BCF9EC73-DF4D-457B-8F71-601C626CE038}"/>
    <cellStyle name="Normal 4 4 3" xfId="894" xr:uid="{83A3D8D5-D423-4B02-9D37-889E3CDCA9DA}"/>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2 2" xfId="896" xr:uid="{62F299EB-A4EA-4162-AD6C-52F994DE6BF6}"/>
    <cellStyle name="Normal 5 3" xfId="550" xr:uid="{00000000-0005-0000-0000-000026020000}"/>
    <cellStyle name="Normal 5 3 2" xfId="841" xr:uid="{CB54F487-63C9-4F91-932D-DCDBFD6A011F}"/>
    <cellStyle name="Normal 5 3 3" xfId="897" xr:uid="{92B0FF2E-8CD1-41F2-BB80-09252C69F4B4}"/>
    <cellStyle name="Normal 5 4" xfId="895" xr:uid="{5F7B65B9-5439-45BA-967E-8BC1E0E84F68}"/>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856" xr:uid="{8EF7901A-5315-4573-897B-F19FFCF9C874}"/>
    <cellStyle name="Normal 6 2 3" xfId="899" xr:uid="{245566D7-0EEE-4DD0-BA0C-3484E10F3DA2}"/>
    <cellStyle name="Normal 6 3" xfId="566" xr:uid="{00000000-0005-0000-0000-000036020000}"/>
    <cellStyle name="Normal 6 4" xfId="855" xr:uid="{F74CBEEA-AE5A-41F8-AA2A-8626D50F98DF}"/>
    <cellStyle name="Normal 6 5" xfId="898" xr:uid="{7803A8EA-0B23-42F8-9D9D-830DA7633CCA}"/>
    <cellStyle name="Normal 7" xfId="567" xr:uid="{00000000-0005-0000-0000-000037020000}"/>
    <cellStyle name="Normal 7 2" xfId="568" xr:uid="{00000000-0005-0000-0000-000038020000}"/>
    <cellStyle name="Normal 7 2 2" xfId="859" xr:uid="{54373776-7E55-457C-AC27-78352A2C5945}"/>
    <cellStyle name="Normal 7 2 3" xfId="900" xr:uid="{7809113E-6098-4BCC-89BF-94A23FCB6FBE}"/>
    <cellStyle name="Normal 8" xfId="569" xr:uid="{00000000-0005-0000-0000-000039020000}"/>
    <cellStyle name="Normal 8 2" xfId="779" xr:uid="{EB6723E9-68A7-4125-9366-057B0BECD21D}"/>
    <cellStyle name="Normal_Sheet1" xfId="570" xr:uid="{00000000-0005-0000-0000-00003A020000}"/>
    <cellStyle name="Note 2" xfId="571" xr:uid="{00000000-0005-0000-0000-00003B020000}"/>
    <cellStyle name="Note 2 2" xfId="862" xr:uid="{FA559439-860E-48B1-9181-63852C96D329}"/>
    <cellStyle name="Note 2 3" xfId="901" xr:uid="{3A93C54F-8FBA-48DD-BCF7-21CEFE62E772}"/>
    <cellStyle name="Output 2" xfId="572" xr:uid="{00000000-0005-0000-0000-00003C020000}"/>
    <cellStyle name="Output 2 2" xfId="863" xr:uid="{EB200ED1-F098-4F75-BE0A-256622B1FED2}"/>
    <cellStyle name="Output 2 3" xfId="902" xr:uid="{03AD5CD1-2D03-48A3-9A09-08451662CAF3}"/>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869" xr:uid="{6F325F25-07BF-407A-A7B6-43A2FD950FAE}"/>
    <cellStyle name="Standard 4 2 2 2 3" xfId="906" xr:uid="{3C39621E-8911-4EC6-911C-D3E25AAFBA65}"/>
    <cellStyle name="Standard 4 2 2 3" xfId="868" xr:uid="{BFF93B14-6467-4816-95DA-8E7C27DD01CD}"/>
    <cellStyle name="Standard 4 2 2 4" xfId="905" xr:uid="{62472D92-F988-4484-97D7-84060BC918A0}"/>
    <cellStyle name="Standard 4 2 3" xfId="579" xr:uid="{00000000-0005-0000-0000-000043020000}"/>
    <cellStyle name="Standard 4 2 3 2" xfId="870" xr:uid="{27DF4BDC-2C3B-415F-AB4E-89CF89CD0D7D}"/>
    <cellStyle name="Standard 4 2 3 3" xfId="907" xr:uid="{51362584-CF0E-4693-BEF3-EFDAB96E86F7}"/>
    <cellStyle name="Standard 4 2 4" xfId="867" xr:uid="{64513733-4E09-47A2-B637-01E9D6612500}"/>
    <cellStyle name="Standard 4 2 5" xfId="904" xr:uid="{2F77EC95-5311-424B-BADD-75F2ADE919CC}"/>
    <cellStyle name="Standard 4 3" xfId="580" xr:uid="{00000000-0005-0000-0000-000044020000}"/>
    <cellStyle name="Standard 4 3 2" xfId="581" xr:uid="{00000000-0005-0000-0000-000045020000}"/>
    <cellStyle name="Standard 4 3 2 2" xfId="872" xr:uid="{467BA8EF-8181-47F9-BF23-F19F7BC2D156}"/>
    <cellStyle name="Standard 4 3 2 3" xfId="909" xr:uid="{109EB112-DA4F-4550-8F4B-197720A0970A}"/>
    <cellStyle name="Standard 4 3 3" xfId="871" xr:uid="{961784F4-D20B-403E-9964-BA09EB6CB18D}"/>
    <cellStyle name="Standard 4 3 4" xfId="908" xr:uid="{84C11A37-45DC-4468-9BA9-CD93D08F7871}"/>
    <cellStyle name="Standard 4 4" xfId="582" xr:uid="{00000000-0005-0000-0000-000046020000}"/>
    <cellStyle name="Standard 4 4 2" xfId="873" xr:uid="{EE681798-9CA5-4E3B-B970-FC92840AA1D4}"/>
    <cellStyle name="Standard 4 4 3" xfId="910" xr:uid="{B6F68EFE-92C2-4CA0-9943-7F0DB16602E1}"/>
    <cellStyle name="Standard 4 5" xfId="866" xr:uid="{BDAF5CB4-640A-4673-AC01-BD9AE52B0871}"/>
    <cellStyle name="Standard 4 6" xfId="903" xr:uid="{3C86EC4D-0743-401D-90DB-AC60FD079FAE}"/>
    <cellStyle name="Standard 6" xfId="583" xr:uid="{00000000-0005-0000-0000-000047020000}"/>
    <cellStyle name="Title 2" xfId="584" xr:uid="{00000000-0005-0000-0000-000048020000}"/>
    <cellStyle name="Title 2 2" xfId="875" xr:uid="{8B4C139C-FF30-4ADB-A526-081460520D83}"/>
    <cellStyle name="Title 2 3" xfId="911" xr:uid="{106FBA3A-7313-488E-965D-DE02F6637C5E}"/>
    <cellStyle name="Total 2" xfId="585" xr:uid="{00000000-0005-0000-0000-000049020000}"/>
    <cellStyle name="Total 2 2" xfId="876" xr:uid="{9D470EFC-7788-49BD-9325-B4F5188AA3ED}"/>
    <cellStyle name="Total 2 3" xfId="912" xr:uid="{B24BA8D5-8F00-4937-8D0E-7BFDF36F37C4}"/>
    <cellStyle name="Warning Text 2" xfId="586" xr:uid="{00000000-0005-0000-0000-00004A020000}"/>
    <cellStyle name="Warning Text 2 2" xfId="877" xr:uid="{0A0AEB35-5FAF-4B17-9509-481CD0B03C36}"/>
    <cellStyle name="Warning Text 2 3" xfId="913" xr:uid="{CFE04412-8197-44FF-BCD7-02238EE0ABBB}"/>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 name="標準_Sheet1" xfId="880" xr:uid="{A38DC2AE-0EDE-4835-BE03-CD2BB6D8E8DE}"/>
  </cellStyles>
  <dxfs count="122">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theme="0" tint="-0.499984740745262"/>
        </patternFill>
      </fill>
    </dxf>
    <dxf>
      <fill>
        <patternFill>
          <bgColor indexed="23"/>
        </patternFill>
      </fill>
    </dxf>
    <dxf>
      <fill>
        <patternFill>
          <bgColor rgb="FFFFFF00"/>
        </patternFill>
      </fill>
    </dxf>
    <dxf>
      <fill>
        <patternFill>
          <bgColor theme="0" tint="-0.499984740745262"/>
        </patternFill>
      </fill>
    </dxf>
    <dxf>
      <fill>
        <patternFill>
          <bgColor indexed="23"/>
        </patternFill>
      </fill>
    </dxf>
    <dxf>
      <fill>
        <patternFill>
          <bgColor rgb="FFFFFF00"/>
        </patternFill>
      </fill>
    </dxf>
    <dxf>
      <fill>
        <patternFill>
          <bgColor theme="0" tint="-0.499984740745262"/>
        </patternFill>
      </fill>
    </dxf>
    <dxf>
      <fill>
        <patternFill>
          <bgColor indexed="23"/>
        </patternFill>
      </fill>
    </dxf>
    <dxf>
      <fill>
        <patternFill>
          <bgColor rgb="FFFFFF00"/>
        </patternFill>
      </fill>
    </dxf>
    <dxf>
      <fill>
        <patternFill>
          <bgColor theme="0" tint="-0.499984740745262"/>
        </patternFill>
      </fill>
    </dxf>
    <dxf>
      <fill>
        <patternFill>
          <bgColor indexed="23"/>
        </patternFill>
      </fill>
    </dxf>
    <dxf>
      <fill>
        <patternFill>
          <bgColor rgb="FFFFFF00"/>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2394041</xdr:colOff>
      <xdr:row>2</xdr:row>
      <xdr:rowOff>1358083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1330441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49" activePane="bottomRight" state="frozen"/>
      <selection activeCell="A2" sqref="A2"/>
      <selection pane="topRight" activeCell="B2" sqref="B2"/>
      <selection pane="bottomLeft" activeCell="A13" sqref="A13"/>
      <selection pane="bottomRight" activeCell="D26" sqref="D26:D36"/>
    </sheetView>
  </sheetViews>
  <sheetFormatPr defaultColWidth="9" defaultRowHeight="12.75"/>
  <cols>
    <col min="1" max="1" width="0.875" style="117" customWidth="1"/>
    <col min="2" max="2" width="6.875" style="117" customWidth="1"/>
    <col min="3" max="3" width="8.5" style="117" customWidth="1"/>
    <col min="4" max="4" width="13" style="214" customWidth="1"/>
    <col min="5" max="5" width="42.375" style="117" customWidth="1"/>
    <col min="6" max="6" width="53.375" style="117" customWidth="1"/>
    <col min="7" max="7" width="0.875" style="117" customWidth="1"/>
    <col min="8" max="16384" width="9" style="117"/>
  </cols>
  <sheetData>
    <row r="1" spans="1:7" ht="13.5" thickTop="1">
      <c r="A1" s="9"/>
      <c r="B1" s="10"/>
      <c r="C1" s="10"/>
      <c r="D1" s="206"/>
      <c r="E1" s="10"/>
      <c r="F1" s="10"/>
      <c r="G1" s="11"/>
    </row>
    <row r="2" spans="1:7">
      <c r="A2" s="374"/>
      <c r="B2" s="38" t="s">
        <v>963</v>
      </c>
      <c r="C2" s="36"/>
      <c r="D2" s="207"/>
      <c r="E2" s="3"/>
      <c r="F2" s="36"/>
      <c r="G2" s="34"/>
    </row>
    <row r="3" spans="1:7">
      <c r="A3" s="374"/>
      <c r="B3" s="5" t="s">
        <v>952</v>
      </c>
      <c r="C3" s="6"/>
      <c r="D3" s="208"/>
      <c r="E3" s="3"/>
      <c r="F3" s="6"/>
      <c r="G3" s="34"/>
    </row>
    <row r="4" spans="1:7" ht="15.75">
      <c r="A4" s="374"/>
      <c r="B4" s="41" t="s">
        <v>965</v>
      </c>
      <c r="C4" s="7"/>
      <c r="D4" s="209"/>
      <c r="E4" s="3"/>
      <c r="F4" s="7"/>
      <c r="G4" s="34"/>
    </row>
    <row r="5" spans="1:7">
      <c r="A5" s="374"/>
      <c r="B5" s="40" t="s">
        <v>1157</v>
      </c>
      <c r="C5" s="4"/>
      <c r="D5" s="210"/>
      <c r="E5" s="3"/>
      <c r="F5" s="4"/>
      <c r="G5" s="34"/>
    </row>
    <row r="6" spans="1:7">
      <c r="A6" s="374"/>
      <c r="B6" s="8"/>
      <c r="C6" s="8"/>
      <c r="D6" s="211"/>
      <c r="E6" s="8"/>
      <c r="F6" s="8"/>
      <c r="G6" s="34"/>
    </row>
    <row r="7" spans="1:7">
      <c r="A7" s="374"/>
      <c r="B7" s="8"/>
      <c r="C7" s="8"/>
      <c r="D7" s="211"/>
      <c r="E7" s="8"/>
      <c r="F7" s="8"/>
      <c r="G7" s="34"/>
    </row>
    <row r="8" spans="1:7">
      <c r="A8" s="374"/>
      <c r="B8" s="8"/>
      <c r="C8" s="8"/>
      <c r="D8" s="211"/>
      <c r="E8" s="8"/>
      <c r="F8" s="8"/>
      <c r="G8" s="34"/>
    </row>
    <row r="9" spans="1:7">
      <c r="A9" s="374"/>
      <c r="B9" s="377" t="s">
        <v>966</v>
      </c>
      <c r="C9" s="377"/>
      <c r="D9" s="377"/>
      <c r="E9" s="377"/>
      <c r="F9" s="377"/>
      <c r="G9" s="34"/>
    </row>
    <row r="10" spans="1:7" ht="27" customHeight="1">
      <c r="A10" s="374"/>
      <c r="B10" s="378" t="s">
        <v>506</v>
      </c>
      <c r="C10" s="378"/>
      <c r="D10" s="378"/>
      <c r="E10" s="378"/>
      <c r="F10" s="378"/>
      <c r="G10" s="34"/>
    </row>
    <row r="11" spans="1:7" ht="27" customHeight="1">
      <c r="A11" s="374"/>
      <c r="B11" s="379"/>
      <c r="C11" s="379"/>
      <c r="D11" s="379"/>
      <c r="E11" s="379"/>
      <c r="F11" s="379"/>
      <c r="G11" s="34"/>
    </row>
    <row r="12" spans="1:7" ht="16.5">
      <c r="A12" s="374"/>
      <c r="B12" s="42" t="s">
        <v>964</v>
      </c>
      <c r="C12" s="43" t="s">
        <v>967</v>
      </c>
      <c r="D12" s="212" t="s">
        <v>968</v>
      </c>
      <c r="E12" s="43" t="s">
        <v>701</v>
      </c>
      <c r="F12" s="43" t="s">
        <v>702</v>
      </c>
      <c r="G12" s="34"/>
    </row>
    <row r="13" spans="1:7" ht="33.75">
      <c r="A13" s="374"/>
      <c r="B13" s="2">
        <v>1</v>
      </c>
      <c r="C13" s="37" t="s">
        <v>1208</v>
      </c>
      <c r="D13" s="39" t="s">
        <v>992</v>
      </c>
      <c r="E13" s="196" t="s">
        <v>969</v>
      </c>
      <c r="F13" s="196"/>
      <c r="G13" s="34"/>
    </row>
    <row r="14" spans="1:7" ht="33.75">
      <c r="A14" s="374"/>
      <c r="B14" s="2">
        <v>2</v>
      </c>
      <c r="C14" s="37" t="s">
        <v>1208</v>
      </c>
      <c r="D14" s="39" t="s">
        <v>1142</v>
      </c>
      <c r="E14" s="196" t="s">
        <v>602</v>
      </c>
      <c r="F14" s="196" t="s">
        <v>603</v>
      </c>
      <c r="G14" s="34"/>
    </row>
    <row r="15" spans="1:7" ht="89.1" customHeight="1">
      <c r="A15" s="374"/>
      <c r="B15" s="380">
        <v>2.0099999999999998</v>
      </c>
      <c r="C15" s="371" t="s">
        <v>1208</v>
      </c>
      <c r="D15" s="383" t="s">
        <v>2686</v>
      </c>
      <c r="E15" s="197" t="s">
        <v>703</v>
      </c>
      <c r="F15" s="197" t="s">
        <v>706</v>
      </c>
      <c r="G15" s="34"/>
    </row>
    <row r="16" spans="1:7" ht="99" customHeight="1">
      <c r="A16" s="374"/>
      <c r="B16" s="381"/>
      <c r="C16" s="372"/>
      <c r="D16" s="384"/>
      <c r="E16" s="198"/>
      <c r="F16" s="198" t="s">
        <v>704</v>
      </c>
      <c r="G16" s="34"/>
    </row>
    <row r="17" spans="1:7" ht="63" customHeight="1">
      <c r="A17" s="374"/>
      <c r="B17" s="382"/>
      <c r="C17" s="373"/>
      <c r="D17" s="385"/>
      <c r="E17" s="37"/>
      <c r="F17" s="37" t="s">
        <v>705</v>
      </c>
      <c r="G17" s="34"/>
    </row>
    <row r="18" spans="1:7" ht="117" customHeight="1">
      <c r="A18" s="374"/>
      <c r="B18" s="380">
        <v>2.02</v>
      </c>
      <c r="C18" s="371" t="s">
        <v>1208</v>
      </c>
      <c r="D18" s="383" t="s">
        <v>2687</v>
      </c>
      <c r="E18" s="197" t="s">
        <v>507</v>
      </c>
      <c r="F18" s="197" t="s">
        <v>596</v>
      </c>
      <c r="G18" s="34"/>
    </row>
    <row r="19" spans="1:7" ht="71.099999999999994" customHeight="1">
      <c r="A19" s="374"/>
      <c r="B19" s="381"/>
      <c r="C19" s="372"/>
      <c r="D19" s="384"/>
      <c r="E19" s="198" t="s">
        <v>601</v>
      </c>
      <c r="F19" s="198" t="s">
        <v>508</v>
      </c>
      <c r="G19" s="34"/>
    </row>
    <row r="20" spans="1:7" ht="90.75" customHeight="1">
      <c r="A20" s="374"/>
      <c r="B20" s="381"/>
      <c r="C20" s="372"/>
      <c r="D20" s="384"/>
      <c r="E20" s="198"/>
      <c r="F20" s="198" t="s">
        <v>708</v>
      </c>
      <c r="G20" s="34"/>
    </row>
    <row r="21" spans="1:7" ht="74.25" customHeight="1">
      <c r="A21" s="374"/>
      <c r="B21" s="382"/>
      <c r="C21" s="373"/>
      <c r="D21" s="385"/>
      <c r="E21" s="37"/>
      <c r="F21" s="37" t="s">
        <v>707</v>
      </c>
      <c r="G21" s="34"/>
    </row>
    <row r="22" spans="1:7" ht="90" customHeight="1">
      <c r="A22" s="374"/>
      <c r="B22" s="389">
        <v>2.0299999999999998</v>
      </c>
      <c r="C22" s="389" t="s">
        <v>935</v>
      </c>
      <c r="D22" s="368" t="s">
        <v>2688</v>
      </c>
      <c r="E22" s="371" t="s">
        <v>505</v>
      </c>
      <c r="F22" s="197" t="s">
        <v>529</v>
      </c>
      <c r="G22" s="34"/>
    </row>
    <row r="23" spans="1:7" ht="109.5" customHeight="1">
      <c r="A23" s="374"/>
      <c r="B23" s="390"/>
      <c r="C23" s="390"/>
      <c r="D23" s="369"/>
      <c r="E23" s="372"/>
      <c r="F23" s="198" t="s">
        <v>936</v>
      </c>
      <c r="G23" s="34"/>
    </row>
    <row r="24" spans="1:7" ht="74.25" customHeight="1">
      <c r="A24" s="374"/>
      <c r="B24" s="391"/>
      <c r="C24" s="391"/>
      <c r="D24" s="370"/>
      <c r="E24" s="373"/>
      <c r="F24" s="37" t="s">
        <v>504</v>
      </c>
      <c r="G24" s="34"/>
    </row>
    <row r="25" spans="1:7" ht="72" customHeight="1">
      <c r="A25" s="374"/>
      <c r="B25" s="2" t="s">
        <v>527</v>
      </c>
      <c r="C25" s="37" t="s">
        <v>528</v>
      </c>
      <c r="D25" s="39" t="s">
        <v>2689</v>
      </c>
      <c r="E25" s="37" t="s">
        <v>2682</v>
      </c>
      <c r="F25" s="37" t="s">
        <v>530</v>
      </c>
      <c r="G25" s="34"/>
    </row>
    <row r="26" spans="1:7" ht="98.1" customHeight="1">
      <c r="A26" s="374"/>
      <c r="B26" s="386">
        <v>3</v>
      </c>
      <c r="C26" s="380" t="s">
        <v>74</v>
      </c>
      <c r="D26" s="383" t="s">
        <v>2690</v>
      </c>
      <c r="E26" s="371" t="s">
        <v>0</v>
      </c>
      <c r="F26" s="197" t="s">
        <v>68</v>
      </c>
      <c r="G26" s="34"/>
    </row>
    <row r="27" spans="1:7" ht="90" customHeight="1">
      <c r="A27" s="374"/>
      <c r="B27" s="387"/>
      <c r="C27" s="381"/>
      <c r="D27" s="384"/>
      <c r="E27" s="372"/>
      <c r="F27" s="198" t="s">
        <v>63</v>
      </c>
      <c r="G27" s="34"/>
    </row>
    <row r="28" spans="1:7" ht="19.350000000000001" customHeight="1">
      <c r="A28" s="374"/>
      <c r="B28" s="387"/>
      <c r="C28" s="381"/>
      <c r="D28" s="384"/>
      <c r="E28" s="372"/>
      <c r="F28" s="198" t="s">
        <v>64</v>
      </c>
      <c r="G28" s="34"/>
    </row>
    <row r="29" spans="1:7" ht="74.650000000000006" customHeight="1">
      <c r="A29" s="374"/>
      <c r="B29" s="387"/>
      <c r="C29" s="381"/>
      <c r="D29" s="384"/>
      <c r="E29" s="372"/>
      <c r="F29" s="198" t="s">
        <v>65</v>
      </c>
      <c r="G29" s="34"/>
    </row>
    <row r="30" spans="1:7" ht="62.65" customHeight="1">
      <c r="A30" s="374"/>
      <c r="B30" s="387"/>
      <c r="C30" s="381"/>
      <c r="D30" s="384"/>
      <c r="E30" s="372"/>
      <c r="F30" s="198" t="s">
        <v>66</v>
      </c>
      <c r="G30" s="34"/>
    </row>
    <row r="31" spans="1:7" ht="81" customHeight="1">
      <c r="A31" s="374"/>
      <c r="B31" s="387"/>
      <c r="C31" s="381"/>
      <c r="D31" s="384"/>
      <c r="E31" s="372"/>
      <c r="F31" s="198" t="s">
        <v>67</v>
      </c>
      <c r="G31" s="34"/>
    </row>
    <row r="32" spans="1:7" ht="48.75" customHeight="1">
      <c r="A32" s="374"/>
      <c r="B32" s="387"/>
      <c r="C32" s="381"/>
      <c r="D32" s="384"/>
      <c r="E32" s="372"/>
      <c r="F32" s="198" t="s">
        <v>70</v>
      </c>
      <c r="G32" s="34"/>
    </row>
    <row r="33" spans="1:7" ht="98.65" customHeight="1">
      <c r="A33" s="374"/>
      <c r="B33" s="387"/>
      <c r="C33" s="381"/>
      <c r="D33" s="384"/>
      <c r="E33" s="372"/>
      <c r="F33" s="198" t="s">
        <v>69</v>
      </c>
      <c r="G33" s="34"/>
    </row>
    <row r="34" spans="1:7" ht="89.1" customHeight="1">
      <c r="A34" s="374"/>
      <c r="B34" s="387"/>
      <c r="C34" s="381"/>
      <c r="D34" s="384"/>
      <c r="E34" s="372"/>
      <c r="F34" s="198" t="s">
        <v>71</v>
      </c>
      <c r="G34" s="34"/>
    </row>
    <row r="35" spans="1:7" ht="29.1" customHeight="1">
      <c r="A35" s="374"/>
      <c r="B35" s="387"/>
      <c r="C35" s="381"/>
      <c r="D35" s="384"/>
      <c r="E35" s="372"/>
      <c r="F35" s="198" t="s">
        <v>72</v>
      </c>
      <c r="G35" s="34"/>
    </row>
    <row r="36" spans="1:7" ht="126.75">
      <c r="A36" s="374"/>
      <c r="B36" s="388"/>
      <c r="C36" s="382"/>
      <c r="D36" s="385"/>
      <c r="E36" s="373"/>
      <c r="F36" s="199" t="s">
        <v>73</v>
      </c>
      <c r="G36" s="34"/>
    </row>
    <row r="37" spans="1:7" ht="123.75">
      <c r="A37" s="374"/>
      <c r="B37" s="175">
        <v>3.01</v>
      </c>
      <c r="C37" s="176" t="s">
        <v>74</v>
      </c>
      <c r="D37" s="39" t="s">
        <v>2691</v>
      </c>
      <c r="E37" s="200" t="s">
        <v>1458</v>
      </c>
      <c r="F37" s="201" t="s">
        <v>1577</v>
      </c>
      <c r="G37" s="34"/>
    </row>
    <row r="38" spans="1:7" ht="112.5">
      <c r="A38" s="374"/>
      <c r="B38" s="175">
        <v>3.02</v>
      </c>
      <c r="C38" s="176" t="s">
        <v>1492</v>
      </c>
      <c r="D38" s="39" t="s">
        <v>2692</v>
      </c>
      <c r="E38" s="200" t="s">
        <v>1507</v>
      </c>
      <c r="F38" s="201" t="s">
        <v>1578</v>
      </c>
      <c r="G38" s="34"/>
    </row>
    <row r="39" spans="1:7" ht="101.25">
      <c r="A39" s="374"/>
      <c r="B39" s="184">
        <v>4</v>
      </c>
      <c r="C39" s="183" t="s">
        <v>1757</v>
      </c>
      <c r="D39" s="39" t="s">
        <v>2693</v>
      </c>
      <c r="E39" s="37" t="s">
        <v>2625</v>
      </c>
      <c r="F39" s="37" t="s">
        <v>1758</v>
      </c>
      <c r="G39" s="34"/>
    </row>
    <row r="40" spans="1:7" ht="56.25">
      <c r="A40" s="374"/>
      <c r="B40" s="175">
        <v>4.01</v>
      </c>
      <c r="C40" s="183" t="s">
        <v>1757</v>
      </c>
      <c r="D40" s="39" t="s">
        <v>2695</v>
      </c>
      <c r="E40" s="37" t="s">
        <v>2644</v>
      </c>
      <c r="F40" s="37" t="s">
        <v>2649</v>
      </c>
      <c r="G40" s="34"/>
    </row>
    <row r="41" spans="1:7" ht="56.25">
      <c r="A41" s="374"/>
      <c r="B41" s="175" t="s">
        <v>2680</v>
      </c>
      <c r="C41" s="183" t="s">
        <v>1757</v>
      </c>
      <c r="D41" s="39" t="s">
        <v>2694</v>
      </c>
      <c r="E41" s="37" t="s">
        <v>2683</v>
      </c>
      <c r="F41" s="37" t="s">
        <v>2681</v>
      </c>
      <c r="G41" s="34"/>
    </row>
    <row r="42" spans="1:7" ht="56.25">
      <c r="A42" s="374"/>
      <c r="B42" s="175" t="s">
        <v>2732</v>
      </c>
      <c r="C42" s="183" t="s">
        <v>1757</v>
      </c>
      <c r="D42" s="39" t="s">
        <v>2903</v>
      </c>
      <c r="E42" s="37" t="s">
        <v>2682</v>
      </c>
      <c r="F42" s="37" t="s">
        <v>2733</v>
      </c>
      <c r="G42" s="34"/>
    </row>
    <row r="43" spans="1:7" ht="123.75">
      <c r="A43" s="374"/>
      <c r="B43" s="193">
        <v>4.0999999999999996</v>
      </c>
      <c r="C43" s="183" t="s">
        <v>2902</v>
      </c>
      <c r="D43" s="194">
        <v>42867</v>
      </c>
      <c r="E43" s="202" t="s">
        <v>2905</v>
      </c>
      <c r="F43" s="37" t="s">
        <v>2904</v>
      </c>
      <c r="G43" s="34"/>
    </row>
    <row r="44" spans="1:7" ht="78.75">
      <c r="A44" s="374"/>
      <c r="B44" s="193">
        <v>4.2</v>
      </c>
      <c r="C44" s="183" t="s">
        <v>2902</v>
      </c>
      <c r="D44" s="194">
        <v>42704</v>
      </c>
      <c r="E44" s="202" t="s">
        <v>3155</v>
      </c>
      <c r="F44" s="37" t="s">
        <v>3120</v>
      </c>
      <c r="G44" s="34"/>
    </row>
    <row r="45" spans="1:7" ht="157.5">
      <c r="A45" s="374"/>
      <c r="B45" s="241">
        <v>5</v>
      </c>
      <c r="C45" s="183" t="s">
        <v>2902</v>
      </c>
      <c r="D45" s="194">
        <v>42867</v>
      </c>
      <c r="E45" s="202" t="s">
        <v>13730</v>
      </c>
      <c r="F45" s="37" t="s">
        <v>13315</v>
      </c>
      <c r="G45" s="34"/>
    </row>
    <row r="46" spans="1:7" ht="45">
      <c r="A46" s="374"/>
      <c r="B46" s="193">
        <v>5.01</v>
      </c>
      <c r="C46" s="183" t="s">
        <v>2902</v>
      </c>
      <c r="D46" s="194">
        <v>42907</v>
      </c>
      <c r="E46" s="202" t="s">
        <v>13786</v>
      </c>
      <c r="F46" s="37" t="s">
        <v>13315</v>
      </c>
      <c r="G46" s="34"/>
    </row>
    <row r="47" spans="1:7" ht="67.5">
      <c r="A47" s="374"/>
      <c r="B47" s="193">
        <v>5.0999999999999996</v>
      </c>
      <c r="C47" s="183" t="s">
        <v>2902</v>
      </c>
      <c r="D47" s="194">
        <v>43070</v>
      </c>
      <c r="E47" s="202" t="s">
        <v>13985</v>
      </c>
      <c r="F47" s="37" t="s">
        <v>13986</v>
      </c>
      <c r="G47" s="34"/>
    </row>
    <row r="48" spans="1:7" ht="56.25">
      <c r="A48" s="374"/>
      <c r="B48" s="193">
        <v>5.1100000000000003</v>
      </c>
      <c r="C48" s="183" t="s">
        <v>14260</v>
      </c>
      <c r="D48" s="194">
        <v>43217</v>
      </c>
      <c r="E48" s="202" t="s">
        <v>14404</v>
      </c>
      <c r="F48" s="37" t="s">
        <v>14299</v>
      </c>
      <c r="G48" s="34"/>
    </row>
    <row r="49" spans="1:7" ht="56.25">
      <c r="A49" s="374"/>
      <c r="B49" s="193">
        <v>5.12</v>
      </c>
      <c r="C49" s="183" t="s">
        <v>14260</v>
      </c>
      <c r="D49" s="194">
        <v>43581</v>
      </c>
      <c r="E49" s="202" t="s">
        <v>14404</v>
      </c>
      <c r="F49" s="37" t="s">
        <v>15467</v>
      </c>
      <c r="G49" s="34"/>
    </row>
    <row r="50" spans="1:7" ht="13.5" thickBot="1">
      <c r="A50" s="375"/>
      <c r="B50" s="376" t="str">
        <f ca="1">OFFSET(L!$C$1,MATCH("General"&amp;"Cpy",L!$A:$A,0)-1,SL,,)</f>
        <v>© 2019 Responsible Minerals Initiative. All rights reserved.</v>
      </c>
      <c r="C50" s="376"/>
      <c r="D50" s="376"/>
      <c r="E50" s="376"/>
      <c r="F50" s="376"/>
      <c r="G50" s="35"/>
    </row>
    <row r="51" spans="1:7" ht="13.5"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s>
  <phoneticPr fontId="29"/>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defaultColWidth="8.875" defaultRowHeight="12.75"/>
  <cols>
    <col min="1" max="1" width="20.5" style="79" customWidth="1"/>
    <col min="2" max="2" width="57.125" style="79" customWidth="1"/>
    <col min="3" max="16384" width="8.87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xmlns:xlrd2="http://schemas.microsoft.com/office/spreadsheetml/2017/richdata2" ref="A2:B250">
      <sortCondition ref="B1"/>
    </sortState>
  </autoFilter>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29"/>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defaultColWidth="8.875" defaultRowHeight="12.75"/>
  <cols>
    <col min="1" max="1" width="11.125" customWidth="1"/>
    <col min="2" max="2" width="25.7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xmlns:xlrd2="http://schemas.microsoft.com/office/spreadsheetml/2017/richdata2"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xmlns:xlrd2="http://schemas.microsoft.com/office/spreadsheetml/2017/richdata2" ref="A2:B6230">
          <sortCondition ref="B1:B6231"/>
        </sortState>
      </autoFilter>
    </customSheetView>
  </customSheetViews>
  <phoneticPr fontId="29"/>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64" zoomScaleNormal="100" zoomScalePageLayoutView="60" workbookViewId="0"/>
  </sheetViews>
  <sheetFormatPr defaultColWidth="8.875" defaultRowHeight="12.75"/>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0">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50">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5">
      <c r="A5" s="129"/>
      <c r="B5" s="118"/>
    </row>
    <row r="6" spans="1:2" ht="30">
      <c r="A6" s="128" t="str">
        <f ca="1">OFFSET(L!$C$1,MATCH("Instructions"&amp;ADDRESS(ROW(),COLUMN(),4),L!$A:$A,0)-1,SL,,)</f>
        <v>Instructions for completing Company Information questions (rows 8 - 22).
Provide comments in ENGLISH only</v>
      </c>
      <c r="B6" s="118" t="s">
        <v>1434</v>
      </c>
    </row>
    <row r="7" spans="1:2" ht="15">
      <c r="A7" s="125" t="str">
        <f ca="1">OFFSET(L!$C$1,MATCH("Instructions"&amp;ADDRESS(ROW(),COLUMN(),4),L!$A:$A,0)-1,SL,,)</f>
        <v xml:space="preserve">Note:  Entries with (*) are mandatory fields. </v>
      </c>
      <c r="B7" s="118"/>
    </row>
    <row r="8" spans="1:2" ht="30">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0">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0">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5">
      <c r="A15" s="125" t="str">
        <f ca="1">OFFSET(L!$C$1,MATCH("Instructions"&amp;ADDRESS(ROW(),COLUMN(),4),L!$A:$A,0)-1,SL,,)</f>
        <v>8. Insert the telephone number for the contact. This field is mandatory.</v>
      </c>
      <c r="B15" s="118"/>
    </row>
    <row r="16" spans="1:2" ht="45">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5">
      <c r="A17" s="125" t="str">
        <f ca="1">OFFSET(L!$C$1,MATCH("Instructions"&amp;ADDRESS(ROW(),COLUMN(),4),L!$A:$A,0)-1,SL,,)</f>
        <v>10. Insert the title for the Authorizing person. This field is optional.</v>
      </c>
      <c r="B17" s="118"/>
    </row>
    <row r="18" spans="1:2" ht="30">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5">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0">
      <c r="A21" s="125" t="str">
        <f ca="1">OFFSET(L!$C$1,MATCH("Instructions"&amp;ADDRESS(ROW(),COLUMN(),4),L!$A:$A,0)-1,SL,,)</f>
        <v xml:space="preserve">14. As an example, the user may save the file name as:  companyname-date.xls (date as YYYY-MM-DD).  </v>
      </c>
      <c r="B21" s="118" t="s">
        <v>1434</v>
      </c>
    </row>
    <row r="22" spans="1:2" ht="15">
      <c r="A22" s="129"/>
      <c r="B22" s="118"/>
    </row>
    <row r="23" spans="1:2" ht="30">
      <c r="A23" s="128" t="str">
        <f ca="1">OFFSET(L!$C$1,MATCH("Instructions"&amp;ADDRESS(ROW(),COLUMN(),4),L!$A:$A,0)-1,SL,,)</f>
        <v>Instructions for completing the seven Due Diligence Questions (rows 24 - 65).
Provide answers in ENGLISH only</v>
      </c>
      <c r="B23" s="118" t="s">
        <v>1434</v>
      </c>
    </row>
    <row r="24" spans="1:2" ht="75">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0">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0">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35">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80">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75">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0">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5">
      <c r="A34" s="125" t="str">
        <f ca="1">OFFSET(L!$C$1,MATCH("Instructions"&amp;ADDRESS(ROW(),COLUMN(),4),L!$A:$A,0)-1,SL,,)</f>
        <v>Provide comments in the Comment sections as required to clarify your responses.</v>
      </c>
      <c r="B34" s="118"/>
    </row>
    <row r="35" spans="1:2" ht="15">
      <c r="A35" s="129"/>
      <c r="B35" s="118"/>
    </row>
    <row r="36" spans="1:2" ht="45">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35">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0">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0">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75">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0">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80">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50">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35">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0">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5">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5">
      <c r="A47" s="129"/>
      <c r="B47" s="118"/>
    </row>
    <row r="48" spans="1:2" ht="30">
      <c r="A48" s="128" t="str">
        <f ca="1">OFFSET(L!$C$1,MATCH("Instructions"&amp;ADDRESS(ROW(),COLUMN(),4),L!$A:$A,0)-1,SL,,)</f>
        <v>Note:  Columns with (*) are mandatory fields</v>
      </c>
      <c r="B48" s="118" t="s">
        <v>1434</v>
      </c>
    </row>
    <row r="49" spans="1:2" ht="45">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0">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0">
      <c r="A51" s="125" t="str">
        <f ca="1">OFFSET(L!$C$1,MATCH("Instructions"&amp;ADDRESS(ROW(),COLUMN(),4),L!$A:$A,0)-1,SL,,)</f>
        <v>2. Metal (*)   -   Use the pull down menu to select the metal for which you are entering smelter information.  This field is mandatory.</v>
      </c>
      <c r="B51" s="118" t="s">
        <v>1434</v>
      </c>
    </row>
    <row r="52" spans="1:2" ht="60">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0">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0">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75">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0">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0">
      <c r="A57" s="125" t="str">
        <f ca="1">OFFSET(L!$C$1,MATCH("Instructions"&amp;ADDRESS(ROW(),COLUMN(),4),L!$A:$A,0)-1,SL,,)</f>
        <v>8. Smelter Street -  Provide the street name on which the smelter is located. This field is optional.</v>
      </c>
      <c r="B57" s="118" t="s">
        <v>1433</v>
      </c>
    </row>
    <row r="58" spans="1:2" ht="60">
      <c r="A58" s="125" t="str">
        <f ca="1">OFFSET(L!$C$1,MATCH("Instructions"&amp;ADDRESS(ROW(),COLUMN(),4),L!$A:$A,0)-1,SL,,)</f>
        <v>9. Smelter City – Provide the city name of where the smelter is located. This field is optional.</v>
      </c>
      <c r="B58" s="118" t="s">
        <v>1433</v>
      </c>
    </row>
    <row r="59" spans="1:2" ht="30">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5">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75">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0">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0">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0">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5">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5">
      <c r="A69" s="130"/>
      <c r="B69" s="118"/>
    </row>
    <row r="70" spans="1:2" ht="60">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65">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0">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75">
      <c r="A73" s="125" t="str">
        <f ca="1">OFFSET(L!$C$1,MATCH("Instructions"&amp;ADDRESS(ROW(),COLUMN(),4),L!$A:$A,0)-1,SL,,)</f>
        <v xml:space="preserve">By accessing and using the List or any Tool, and in consideration thereof, the User agrees to the foregoing. </v>
      </c>
      <c r="B73" s="118" t="s">
        <v>1439</v>
      </c>
    </row>
    <row r="74" spans="1:2" ht="30">
      <c r="A74" s="125"/>
      <c r="B74" s="118" t="s">
        <v>509</v>
      </c>
    </row>
    <row r="75" spans="1:2" ht="15">
      <c r="A75" s="125" t="str">
        <f ca="1">OFFSET(L!$C$1,MATCH("General"&amp;"Cpy",L!$A:$A,0)-1,SL,,)</f>
        <v>© 2019 Responsible Minerals Initiative. All rights reserved.</v>
      </c>
      <c r="B75" s="119"/>
    </row>
    <row r="76" spans="1:2" ht="15">
      <c r="A76" s="126" t="s">
        <v>1152</v>
      </c>
      <c r="B76" s="119"/>
    </row>
    <row r="77" spans="1:2" ht="15">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29"/>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pane="bottomLeft" activeCell="B31" sqref="B31:C31"/>
    </sheetView>
  </sheetViews>
  <sheetFormatPr defaultColWidth="8.875" defaultRowHeight="12.75"/>
  <cols>
    <col min="1" max="1" width="1.625" style="117" customWidth="1"/>
    <col min="2" max="2" width="35.5" style="117" customWidth="1"/>
    <col min="3" max="3" width="105.5" style="117" customWidth="1"/>
    <col min="4" max="5" width="1.625" style="117" customWidth="1"/>
    <col min="6" max="6" width="4.5" style="117" customWidth="1"/>
    <col min="7" max="7" width="4.875" style="117" customWidth="1"/>
    <col min="8" max="16384" width="8.875" style="117"/>
  </cols>
  <sheetData>
    <row r="1" spans="1:5" ht="13.5" thickTop="1">
      <c r="A1" s="392"/>
      <c r="B1" s="393"/>
      <c r="C1" s="393"/>
      <c r="D1" s="394"/>
    </row>
    <row r="2" spans="1:5" ht="71.25" customHeight="1">
      <c r="A2" s="90"/>
      <c r="B2" s="171" t="str">
        <f ca="1">OFFSET(L!$C$1,MATCH("Definitions"&amp;ADDRESS(ROW(),COLUMN(),4),L!$A:$A,0)-1,SL,,)</f>
        <v>ITEM</v>
      </c>
      <c r="C2" s="171" t="str">
        <f ca="1">OFFSET(L!$C$1,MATCH("Definitions"&amp;ADDRESS(ROW(),COLUMN(),4),L!$A:$A,0)-1,SL,,)</f>
        <v>DEFINITION</v>
      </c>
      <c r="D2" s="396"/>
      <c r="E2" s="131"/>
    </row>
    <row r="3" spans="1:5" ht="64.150000000000006" customHeight="1">
      <c r="A3" s="90"/>
      <c r="B3" s="77" t="str">
        <f ca="1">OFFSET(L!$C$1,MATCH("Definitions"&amp;ADDRESS(ROW(),COLUMN(),4),L!$A:$A,0)-1,SL,,)</f>
        <v>3TG</v>
      </c>
      <c r="C3" s="77" t="str">
        <f ca="1">OFFSET(L!$C$1,MATCH("Definitions"&amp;ADDRESS(ROW(),COLUMN(),4),L!$A:$A,0)-1,SL,,)</f>
        <v>Tantalum, tin, tungsten, gold</v>
      </c>
      <c r="D3" s="396"/>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6"/>
      <c r="E4" s="132"/>
    </row>
    <row r="5" spans="1:5" ht="105">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396"/>
      <c r="E5" s="132" t="s">
        <v>1443</v>
      </c>
    </row>
    <row r="6" spans="1:5" ht="75">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396"/>
      <c r="E6" s="132" t="s">
        <v>1443</v>
      </c>
    </row>
    <row r="7" spans="1:5" ht="135">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6"/>
      <c r="E7" s="132" t="s">
        <v>1446</v>
      </c>
    </row>
    <row r="8" spans="1:5" ht="60">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396"/>
      <c r="E8" s="132" t="s">
        <v>1443</v>
      </c>
    </row>
    <row r="9" spans="1:5" ht="45">
      <c r="A9" s="90"/>
      <c r="B9" s="77" t="str">
        <f ca="1">OFFSET(L!$C$1,MATCH("Definitions"&amp;ADDRESS(ROW(),COLUMN(),4),L!$A:$A,0)-1,SL,,)</f>
        <v>DRC</v>
      </c>
      <c r="C9" s="77" t="str">
        <f ca="1">OFFSET(L!$C$1,MATCH("Definitions"&amp;ADDRESS(ROW(),COLUMN(),4),L!$A:$A,0)-1,SL,,)</f>
        <v>Democratic Republic of Congo</v>
      </c>
      <c r="D9" s="396"/>
      <c r="E9" s="132" t="s">
        <v>1442</v>
      </c>
    </row>
    <row r="10" spans="1:5" ht="60">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396"/>
      <c r="E10" s="132" t="s">
        <v>1442</v>
      </c>
    </row>
    <row r="11" spans="1:5" ht="60">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396"/>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396"/>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396"/>
      <c r="E13" s="132" t="s">
        <v>1442</v>
      </c>
    </row>
    <row r="14" spans="1:5" ht="135">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396"/>
      <c r="E14" s="132" t="s">
        <v>1442</v>
      </c>
    </row>
    <row r="15" spans="1:5" ht="60">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396"/>
      <c r="E15" s="132" t="s">
        <v>1442</v>
      </c>
    </row>
    <row r="16" spans="1:5" ht="180">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396"/>
      <c r="E16" s="132" t="s">
        <v>1442</v>
      </c>
    </row>
    <row r="17" spans="1:5" ht="150">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396"/>
      <c r="E17" s="132" t="s">
        <v>1442</v>
      </c>
    </row>
    <row r="18" spans="1:5" ht="15">
      <c r="A18" s="90"/>
      <c r="B18" s="77" t="str">
        <f ca="1">OFFSET(L!$C$1,MATCH("Definitions"&amp;ADDRESS(ROW(),COLUMN(),4),L!$A:$A,0)-1,SL,,)</f>
        <v>OECD</v>
      </c>
      <c r="C18" s="77" t="str">
        <f ca="1">OFFSET(L!$C$1,MATCH("Definitions"&amp;ADDRESS(ROW(),COLUMN(),4),L!$A:$A,0)-1,SL,,)</f>
        <v>Organisation for Economic Co-operation and Development</v>
      </c>
      <c r="D18" s="396"/>
      <c r="E18" s="132"/>
    </row>
    <row r="19" spans="1:5" ht="45">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396"/>
      <c r="E19" s="132"/>
    </row>
    <row r="20" spans="1:5" ht="15">
      <c r="A20" s="90"/>
      <c r="B20" s="77" t="str">
        <f ca="1">OFFSET(L!$C$1,MATCH("Definitions"&amp;ADDRESS(ROW(),COLUMN(),4),L!$A:$A,0)-1,SL,,)</f>
        <v>RBA</v>
      </c>
      <c r="C20" s="77" t="str">
        <f ca="1">OFFSET(L!$C$1,MATCH("Definitions"&amp;ADDRESS(ROW(),COLUMN(),4),L!$A:$A,0)-1,SL,,)</f>
        <v>Responsible Business Alliance (www.responsiblebusiness.org)</v>
      </c>
      <c r="D20" s="396"/>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396"/>
      <c r="E21" s="132"/>
    </row>
    <row r="22" spans="1:5" ht="60">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396"/>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396"/>
      <c r="E23" s="132"/>
    </row>
    <row r="24" spans="1:5" ht="135">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396"/>
      <c r="E24" s="132" t="s">
        <v>1442</v>
      </c>
    </row>
    <row r="25" spans="1:5" ht="75">
      <c r="A25" s="90"/>
      <c r="B25" s="77" t="str">
        <f ca="1">OFFSET(L!$C$1,MATCH("Definitions"&amp;ADDRESS(ROW(),COLUMN(),4),L!$A:$A,0)-1,SL,,)</f>
        <v>SEC</v>
      </c>
      <c r="C25" s="77" t="str">
        <f ca="1">OFFSET(L!$C$1,MATCH("Definitions"&amp;ADDRESS(ROW(),COLUMN(),4),L!$A:$A,0)-1,SL,,)</f>
        <v>U.S. Securities and Exchange Commission (www.sec.gov)</v>
      </c>
      <c r="D25" s="396"/>
      <c r="E25" s="132" t="s">
        <v>1444</v>
      </c>
    </row>
    <row r="26" spans="1:5" ht="75">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396"/>
      <c r="E26" s="132" t="s">
        <v>1442</v>
      </c>
    </row>
    <row r="27" spans="1:5" ht="60">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396"/>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396"/>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396"/>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396"/>
      <c r="E30" s="132"/>
    </row>
    <row r="31" spans="1:5" ht="15">
      <c r="A31" s="90"/>
      <c r="B31" s="395" t="str">
        <f ca="1">OFFSET(L!$C$1,MATCH("General"&amp;"Cpy",L!$A:$A,0)-1,SL,,)</f>
        <v>© 2019 Responsible Minerals Initiative. All rights reserved.</v>
      </c>
      <c r="C31" s="395"/>
      <c r="D31" s="396"/>
      <c r="E31" s="132"/>
    </row>
    <row r="32" spans="1:5" ht="13.5" thickBot="1">
      <c r="A32" s="91"/>
      <c r="B32" s="187"/>
      <c r="C32" s="187"/>
      <c r="D32" s="397"/>
    </row>
    <row r="33" ht="13.5"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29"/>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topLeftCell="B13" zoomScaleNormal="100" zoomScalePageLayoutView="70" workbookViewId="0">
      <selection activeCell="D22" sqref="D22:E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7" hidden="1" customWidth="1"/>
    <col min="13" max="15" width="4.875" style="117" hidden="1" customWidth="1"/>
    <col min="16" max="23" width="9.125" hidden="1" customWidth="1"/>
    <col min="24" max="24" width="9.125" customWidth="1"/>
  </cols>
  <sheetData>
    <row r="1" spans="1:34" ht="15.75" thickTop="1">
      <c r="A1" s="427"/>
      <c r="B1" s="428"/>
      <c r="C1" s="428"/>
      <c r="D1" s="428"/>
      <c r="E1" s="428"/>
      <c r="F1" s="428"/>
      <c r="G1" s="428"/>
      <c r="H1" s="428"/>
      <c r="I1" s="428"/>
      <c r="J1" s="428"/>
      <c r="K1" s="429"/>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30" t="str">
        <f ca="1">OFFSET(L!$C$1,MATCH("Declaration"&amp;ADDRESS(ROW(),COLUMN(),4),L!$A:$A,0)-1,SL,,)</f>
        <v>Conflict Minerals Reporting Template (CMRT)</v>
      </c>
      <c r="E2" s="431"/>
      <c r="F2" s="431"/>
      <c r="G2" s="431"/>
      <c r="H2" s="431"/>
      <c r="I2" s="431"/>
      <c r="J2" s="432"/>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40"/>
      <c r="G3" s="440"/>
      <c r="H3" s="440"/>
      <c r="I3" s="186"/>
      <c r="J3" s="172" t="s">
        <v>15472</v>
      </c>
      <c r="K3" s="47"/>
      <c r="L3" s="143"/>
      <c r="M3" s="134"/>
      <c r="N3" s="134"/>
      <c r="O3" s="135"/>
      <c r="P3" s="148">
        <f>MATCH($D$3,LN,0)</f>
        <v>1</v>
      </c>
    </row>
    <row r="4" spans="1:34" ht="15.75">
      <c r="A4" s="45"/>
      <c r="B4" s="436" t="str">
        <f ca="1">OFFSET(L!$C$1,MATCH("Declaration"&amp;ADDRESS(ROW(),COLUMN(),4),L!$A:$A,0)-1,SL,,)</f>
        <v>The purpose of this document is to collect sourcing information on tin, tantalum, tungsten and gold used in products</v>
      </c>
      <c r="C4" s="436"/>
      <c r="D4" s="436"/>
      <c r="E4" s="436"/>
      <c r="F4" s="436"/>
      <c r="G4" s="436"/>
      <c r="H4" s="436"/>
      <c r="I4" s="441" t="str">
        <f ca="1">OFFSET(L!$C$1,MATCH("Declaration"&amp;ADDRESS(ROW(),COLUMN(),4),L!$A:$A,0)-1,SL,,)</f>
        <v>Link to Terms &amp; Conditions</v>
      </c>
      <c r="J4" s="441"/>
      <c r="K4" s="47"/>
      <c r="L4" s="145"/>
      <c r="M4" s="134"/>
      <c r="N4" s="134"/>
      <c r="O4" s="135"/>
      <c r="P4" s="12"/>
      <c r="Q4" s="12"/>
      <c r="R4" s="12"/>
      <c r="S4" s="12"/>
      <c r="T4" s="12"/>
      <c r="U4" s="12"/>
      <c r="V4" s="12"/>
      <c r="W4" s="12"/>
      <c r="X4" s="12"/>
      <c r="Y4" s="12"/>
      <c r="Z4" s="12"/>
      <c r="AA4" s="12"/>
      <c r="AB4" s="12"/>
      <c r="AC4" s="12"/>
      <c r="AD4" s="12"/>
      <c r="AE4" s="12"/>
      <c r="AF4" s="12"/>
      <c r="AG4" s="12"/>
      <c r="AH4" s="12"/>
    </row>
    <row r="5" spans="1:34" ht="15">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0">
      <c r="A6" s="45"/>
      <c r="B6" s="436" t="str">
        <f ca="1">OFFSET(L!$C$1,MATCH("Declaration"&amp;ADDRESS(ROW(),COLUMN(),4),L!$A:$A,0)-1,SL,,)</f>
        <v>Mandatory fields are noted with an asterisk (*).  Consult the instructions tab for guidance on how to answer each question.</v>
      </c>
      <c r="C6" s="436"/>
      <c r="D6" s="436"/>
      <c r="E6" s="436"/>
      <c r="F6" s="436"/>
      <c r="G6" s="436"/>
      <c r="H6" s="436"/>
      <c r="I6" s="436"/>
      <c r="J6" s="436"/>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5.75">
      <c r="A7" s="45"/>
      <c r="B7" s="445" t="str">
        <f ca="1">OFFSET(L!$C$1,MATCH("Declaration"&amp;ADDRESS(ROW(),COLUMN(),4),L!$A:$A,0)-1,SL,,)</f>
        <v>Company Information</v>
      </c>
      <c r="C7" s="445"/>
      <c r="D7" s="445"/>
      <c r="E7" s="445"/>
      <c r="F7" s="445"/>
      <c r="G7" s="445"/>
      <c r="H7" s="445"/>
      <c r="I7" s="445"/>
      <c r="J7" s="445"/>
      <c r="K7" s="47"/>
      <c r="L7" s="145"/>
      <c r="M7" s="134"/>
      <c r="N7" s="134"/>
      <c r="O7" s="135"/>
      <c r="P7" s="12"/>
      <c r="Q7" s="12"/>
      <c r="R7" s="12"/>
      <c r="S7" s="12"/>
      <c r="T7" s="12"/>
      <c r="U7" s="12"/>
      <c r="V7" s="12"/>
      <c r="W7" s="12"/>
      <c r="X7" s="12"/>
      <c r="Y7" s="12"/>
      <c r="Z7" s="12"/>
      <c r="AA7" s="12"/>
      <c r="AB7" s="12"/>
      <c r="AC7" s="12"/>
      <c r="AD7" s="12"/>
      <c r="AE7" s="12"/>
      <c r="AF7" s="12"/>
      <c r="AG7" s="12"/>
      <c r="AH7" s="12"/>
    </row>
    <row r="8" spans="1:34" ht="15.75">
      <c r="A8" s="49"/>
      <c r="B8" s="89" t="str">
        <f ca="1">OFFSET(L!$C$1,MATCH("Declaration"&amp;ADDRESS(ROW(),COLUMN(),4),L!$A:$A,0)-1,SL,,)</f>
        <v>Company Name (*):</v>
      </c>
      <c r="C8" s="92"/>
      <c r="D8" s="433" t="s">
        <v>15494</v>
      </c>
      <c r="E8" s="434" t="s">
        <v>15494</v>
      </c>
      <c r="F8" s="434" t="s">
        <v>15494</v>
      </c>
      <c r="G8" s="434" t="s">
        <v>15494</v>
      </c>
      <c r="H8" s="434" t="s">
        <v>15494</v>
      </c>
      <c r="I8" s="434" t="s">
        <v>15494</v>
      </c>
      <c r="J8" s="435" t="s">
        <v>15494</v>
      </c>
      <c r="K8" s="50"/>
      <c r="L8" s="145"/>
      <c r="M8" s="134"/>
      <c r="N8" s="134"/>
      <c r="O8" s="135"/>
      <c r="P8" s="12"/>
      <c r="Q8" s="12"/>
      <c r="R8" s="12"/>
      <c r="S8" s="12"/>
      <c r="T8" s="12"/>
      <c r="U8" s="12"/>
      <c r="V8" s="12"/>
      <c r="W8" s="12"/>
      <c r="X8" s="12"/>
      <c r="Y8" s="12"/>
      <c r="Z8" s="12"/>
      <c r="AA8" s="12"/>
      <c r="AB8" s="12"/>
      <c r="AC8" s="12"/>
      <c r="AD8" s="12"/>
      <c r="AE8" s="12"/>
      <c r="AF8" s="12"/>
      <c r="AG8" s="12"/>
      <c r="AH8" s="12"/>
    </row>
    <row r="9" spans="1:34" ht="15.75">
      <c r="A9" s="49"/>
      <c r="B9" s="89" t="str">
        <f ca="1">OFFSET(L!$C$1,MATCH("Declaration"&amp;ADDRESS(ROW(),COLUMN(),4),L!$A:$A,0)-1,SL,,)</f>
        <v>Declaration Scope or Class (*):</v>
      </c>
      <c r="C9" s="92"/>
      <c r="D9" s="442" t="s">
        <v>564</v>
      </c>
      <c r="E9" s="443" t="s">
        <v>564</v>
      </c>
      <c r="F9" s="443" t="s">
        <v>564</v>
      </c>
      <c r="G9" s="444" t="s">
        <v>564</v>
      </c>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65" customHeight="1">
      <c r="A10" s="49"/>
      <c r="B10" s="446" t="str">
        <f ca="1">OFFSET(L!$C$1,MATCH("Declaration"&amp;ADDRESS(ROW(),COLUMN(),4)&amp;LEFT($D$9,1),L!$A:$A,0)-1,SL,,)</f>
        <v>Description of Scope:</v>
      </c>
      <c r="C10" s="155"/>
      <c r="D10" s="437"/>
      <c r="E10" s="438"/>
      <c r="F10" s="438"/>
      <c r="G10" s="438"/>
      <c r="H10" s="438"/>
      <c r="I10" s="438"/>
      <c r="J10" s="439"/>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5.75">
      <c r="A11" s="49"/>
      <c r="B11" s="447"/>
      <c r="C11" s="155"/>
      <c r="D11" s="413" t="str">
        <f ca="1">IF(D9=Q9,OFFSET(L!$C$1,MATCH("Declaration"&amp;ADDRESS(ROW(),COLUMN(),4),L!$A:$A,0)-1,SL,,),"")</f>
        <v/>
      </c>
      <c r="E11" s="414"/>
      <c r="F11" s="414"/>
      <c r="G11" s="414"/>
      <c r="H11" s="414"/>
      <c r="I11" s="414"/>
      <c r="J11" s="415"/>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3"/>
      <c r="D12" s="420" t="s">
        <v>15495</v>
      </c>
      <c r="E12" s="421" t="s">
        <v>15495</v>
      </c>
      <c r="F12" s="421" t="s">
        <v>15495</v>
      </c>
      <c r="G12" s="421" t="s">
        <v>15495</v>
      </c>
      <c r="H12" s="421" t="s">
        <v>15495</v>
      </c>
      <c r="I12" s="421" t="s">
        <v>15495</v>
      </c>
      <c r="J12" s="422" t="s">
        <v>15495</v>
      </c>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3"/>
      <c r="D13" s="420" t="s">
        <v>15496</v>
      </c>
      <c r="E13" s="421" t="s">
        <v>15496</v>
      </c>
      <c r="F13" s="421" t="s">
        <v>15496</v>
      </c>
      <c r="G13" s="421" t="s">
        <v>15496</v>
      </c>
      <c r="H13" s="421" t="s">
        <v>15496</v>
      </c>
      <c r="I13" s="421" t="s">
        <v>15496</v>
      </c>
      <c r="J13" s="422" t="s">
        <v>15496</v>
      </c>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3"/>
      <c r="D14" s="420" t="s">
        <v>15497</v>
      </c>
      <c r="E14" s="421" t="s">
        <v>15497</v>
      </c>
      <c r="F14" s="421" t="s">
        <v>15497</v>
      </c>
      <c r="G14" s="421" t="s">
        <v>15497</v>
      </c>
      <c r="H14" s="421" t="s">
        <v>15497</v>
      </c>
      <c r="I14" s="421" t="s">
        <v>15497</v>
      </c>
      <c r="J14" s="422" t="s">
        <v>15497</v>
      </c>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3"/>
      <c r="D15" s="420" t="s">
        <v>15498</v>
      </c>
      <c r="E15" s="421" t="s">
        <v>15498</v>
      </c>
      <c r="F15" s="421" t="s">
        <v>15498</v>
      </c>
      <c r="G15" s="421" t="s">
        <v>15498</v>
      </c>
      <c r="H15" s="421" t="s">
        <v>15498</v>
      </c>
      <c r="I15" s="421" t="s">
        <v>15498</v>
      </c>
      <c r="J15" s="422" t="s">
        <v>15498</v>
      </c>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3"/>
      <c r="D16" s="448" t="s">
        <v>15499</v>
      </c>
      <c r="E16" s="449" t="s">
        <v>15499</v>
      </c>
      <c r="F16" s="449" t="s">
        <v>15499</v>
      </c>
      <c r="G16" s="449" t="s">
        <v>15499</v>
      </c>
      <c r="H16" s="449" t="s">
        <v>15499</v>
      </c>
      <c r="I16" s="449" t="s">
        <v>15499</v>
      </c>
      <c r="J16" s="450" t="s">
        <v>15499</v>
      </c>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3"/>
      <c r="D17" s="420" t="s">
        <v>15500</v>
      </c>
      <c r="E17" s="421" t="s">
        <v>15500</v>
      </c>
      <c r="F17" s="421" t="s">
        <v>15500</v>
      </c>
      <c r="G17" s="421" t="s">
        <v>15500</v>
      </c>
      <c r="H17" s="421" t="s">
        <v>15500</v>
      </c>
      <c r="I17" s="421" t="s">
        <v>15500</v>
      </c>
      <c r="J17" s="422" t="s">
        <v>15500</v>
      </c>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3"/>
      <c r="D18" s="420" t="s">
        <v>15498</v>
      </c>
      <c r="E18" s="421" t="s">
        <v>15498</v>
      </c>
      <c r="F18" s="421" t="s">
        <v>15498</v>
      </c>
      <c r="G18" s="421" t="s">
        <v>15498</v>
      </c>
      <c r="H18" s="421" t="s">
        <v>15498</v>
      </c>
      <c r="I18" s="421" t="s">
        <v>15498</v>
      </c>
      <c r="J18" s="422" t="s">
        <v>15498</v>
      </c>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3"/>
      <c r="D19" s="420" t="s">
        <v>15501</v>
      </c>
      <c r="E19" s="421" t="s">
        <v>15501</v>
      </c>
      <c r="F19" s="421" t="s">
        <v>15501</v>
      </c>
      <c r="G19" s="421" t="s">
        <v>15501</v>
      </c>
      <c r="H19" s="421" t="s">
        <v>15501</v>
      </c>
      <c r="I19" s="421" t="s">
        <v>15501</v>
      </c>
      <c r="J19" s="422" t="s">
        <v>15501</v>
      </c>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3"/>
      <c r="D20" s="448" t="s">
        <v>15499</v>
      </c>
      <c r="E20" s="449" t="s">
        <v>15499</v>
      </c>
      <c r="F20" s="449" t="s">
        <v>15499</v>
      </c>
      <c r="G20" s="449" t="s">
        <v>15499</v>
      </c>
      <c r="H20" s="449" t="s">
        <v>15499</v>
      </c>
      <c r="I20" s="449" t="s">
        <v>15499</v>
      </c>
      <c r="J20" s="450" t="s">
        <v>15499</v>
      </c>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 (*):</v>
      </c>
      <c r="C21" s="167"/>
      <c r="D21" s="420" t="s">
        <v>15500</v>
      </c>
      <c r="E21" s="421" t="s">
        <v>15500</v>
      </c>
      <c r="F21" s="421" t="s">
        <v>15500</v>
      </c>
      <c r="G21" s="421" t="s">
        <v>15500</v>
      </c>
      <c r="H21" s="421" t="s">
        <v>15500</v>
      </c>
      <c r="I21" s="421" t="s">
        <v>15500</v>
      </c>
      <c r="J21" s="422" t="s">
        <v>15500</v>
      </c>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4"/>
      <c r="D22" s="451">
        <v>43942</v>
      </c>
      <c r="E22" s="452"/>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8">
      <c r="A23" s="52"/>
      <c r="B23" s="95"/>
      <c r="C23" s="20"/>
      <c r="D23" s="423"/>
      <c r="E23" s="423"/>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5.75">
      <c r="A24" s="53"/>
      <c r="B24" s="453" t="str">
        <f ca="1">OFFSET(L!$C$1,MATCH("Declaration"&amp;ADDRESS(ROW(),COLUMN(),4),L!$A:$A,0)-1,SL,,)</f>
        <v>Answer the following questions 1 - 7 based on the declaration scope indicated above</v>
      </c>
      <c r="C24" s="453"/>
      <c r="D24" s="453"/>
      <c r="E24" s="453"/>
      <c r="F24" s="453"/>
      <c r="G24" s="453"/>
      <c r="H24" s="453"/>
      <c r="I24" s="453"/>
      <c r="J24" s="453"/>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5.75">
      <c r="A25" s="52"/>
      <c r="B25" s="55" t="str">
        <f ca="1">OFFSET(L!$C$1,MATCH("Declaration"&amp;ADDRESS(ROW(),COLUMN(),4),L!$A:$A,0)-1,SL,,)</f>
        <v>1) Is any 3TG intentionally added or used in the product(s) or in the production process? (*)</v>
      </c>
      <c r="C25" s="20"/>
      <c r="D25" s="412" t="str">
        <f ca="1">OFFSET(L!$C$1,MATCH("Declaration"&amp;ADDRESS(ROW(),COLUMN(),4),L!$A:$A,0)-1,SL,,)</f>
        <v>Answer</v>
      </c>
      <c r="E25" s="412"/>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98" t="s">
        <v>558</v>
      </c>
      <c r="E26" s="399"/>
      <c r="F26" s="15"/>
      <c r="G26" s="400"/>
      <c r="H26" s="401"/>
      <c r="I26" s="401"/>
      <c r="J26" s="402"/>
      <c r="K26" s="47"/>
      <c r="L26" s="146"/>
      <c r="M26" s="136"/>
      <c r="N26" s="134"/>
      <c r="O26" s="135"/>
      <c r="P26" s="148"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98" t="s">
        <v>558</v>
      </c>
      <c r="E27" s="399"/>
      <c r="F27" s="15"/>
      <c r="G27" s="400"/>
      <c r="H27" s="401"/>
      <c r="I27" s="401"/>
      <c r="J27" s="402"/>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98" t="s">
        <v>558</v>
      </c>
      <c r="E28" s="399"/>
      <c r="F28" s="15"/>
      <c r="G28" s="400"/>
      <c r="H28" s="401"/>
      <c r="I28" s="401"/>
      <c r="J28" s="402"/>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98" t="s">
        <v>558</v>
      </c>
      <c r="E29" s="399"/>
      <c r="F29" s="15"/>
      <c r="G29" s="400"/>
      <c r="H29" s="401"/>
      <c r="I29" s="401"/>
      <c r="J29" s="402"/>
      <c r="K29" s="47"/>
      <c r="L29" s="146"/>
      <c r="M29" s="134"/>
      <c r="N29" s="134"/>
      <c r="O29" s="134"/>
      <c r="P29" s="148"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65" customHeight="1">
      <c r="A31" s="52"/>
      <c r="B31" s="55" t="str">
        <f ca="1">OFFSET(L!$C$1,MATCH("Declaration"&amp;ADDRESS(ROW(),COLUMN(),4),L!$A:$A,0)-1,SL,,)&amp;Q$37</f>
        <v>2) Does any 3TG remain in the product(s)? (*)</v>
      </c>
      <c r="C31" s="13"/>
      <c r="D31" s="416" t="str">
        <f ca="1">D25</f>
        <v>Answer</v>
      </c>
      <c r="E31" s="416"/>
      <c r="F31" s="21"/>
      <c r="G31" s="55" t="str">
        <f ca="1">G25</f>
        <v>Comments</v>
      </c>
      <c r="H31" s="55"/>
      <c r="I31" s="55"/>
      <c r="J31" s="99"/>
      <c r="K31" s="47"/>
      <c r="L31" s="140" t="s">
        <v>1369</v>
      </c>
      <c r="M31" s="134"/>
      <c r="N31" s="134"/>
      <c r="O31" s="135"/>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54" t="s">
        <v>558</v>
      </c>
      <c r="E32" s="455"/>
      <c r="F32" s="58"/>
      <c r="G32" s="400"/>
      <c r="H32" s="401"/>
      <c r="I32" s="401"/>
      <c r="J32" s="402"/>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98" t="s">
        <v>558</v>
      </c>
      <c r="E33" s="399"/>
      <c r="F33" s="58"/>
      <c r="G33" s="400"/>
      <c r="H33" s="401"/>
      <c r="I33" s="401"/>
      <c r="J33" s="402"/>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98" t="s">
        <v>558</v>
      </c>
      <c r="E34" s="399"/>
      <c r="F34" s="58"/>
      <c r="G34" s="400"/>
      <c r="H34" s="401"/>
      <c r="I34" s="401"/>
      <c r="J34" s="402"/>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98" t="s">
        <v>558</v>
      </c>
      <c r="E35" s="399"/>
      <c r="F35" s="58"/>
      <c r="G35" s="400"/>
      <c r="H35" s="401"/>
      <c r="I35" s="401"/>
      <c r="J35" s="402"/>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16" t="str">
        <f ca="1">D25</f>
        <v>Answer</v>
      </c>
      <c r="E37" s="416"/>
      <c r="F37" s="21"/>
      <c r="G37" s="55" t="str">
        <f ca="1">G25</f>
        <v>Comments</v>
      </c>
      <c r="H37" s="419"/>
      <c r="I37" s="419"/>
      <c r="J37" s="419"/>
      <c r="K37" s="47"/>
      <c r="L37" s="140" t="s">
        <v>1369</v>
      </c>
      <c r="M37" s="134"/>
      <c r="N37" s="134"/>
      <c r="O37" s="135"/>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98" t="s">
        <v>559</v>
      </c>
      <c r="E38" s="399"/>
      <c r="F38" s="58"/>
      <c r="G38" s="400" t="s">
        <v>15502</v>
      </c>
      <c r="H38" s="401" t="s">
        <v>15502</v>
      </c>
      <c r="I38" s="401" t="s">
        <v>15502</v>
      </c>
      <c r="J38" s="402" t="s">
        <v>15502</v>
      </c>
      <c r="K38" s="47"/>
      <c r="L38" s="146"/>
      <c r="M38" s="136"/>
      <c r="N38" s="134"/>
      <c r="O38" s="135"/>
      <c r="P38" s="148"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98" t="s">
        <v>559</v>
      </c>
      <c r="E39" s="399"/>
      <c r="F39" s="58"/>
      <c r="G39" s="400" t="s">
        <v>15502</v>
      </c>
      <c r="H39" s="401" t="s">
        <v>15502</v>
      </c>
      <c r="I39" s="401" t="s">
        <v>15502</v>
      </c>
      <c r="J39" s="402" t="s">
        <v>15502</v>
      </c>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98" t="s">
        <v>559</v>
      </c>
      <c r="E40" s="399"/>
      <c r="F40" s="58"/>
      <c r="G40" s="400" t="s">
        <v>15502</v>
      </c>
      <c r="H40" s="401" t="s">
        <v>15502</v>
      </c>
      <c r="I40" s="401" t="s">
        <v>15502</v>
      </c>
      <c r="J40" s="402" t="s">
        <v>15502</v>
      </c>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98" t="s">
        <v>559</v>
      </c>
      <c r="E41" s="399"/>
      <c r="F41" s="58"/>
      <c r="G41" s="400" t="s">
        <v>15502</v>
      </c>
      <c r="H41" s="401" t="s">
        <v>15502</v>
      </c>
      <c r="I41" s="401" t="s">
        <v>15502</v>
      </c>
      <c r="J41" s="402" t="s">
        <v>15502</v>
      </c>
      <c r="K41" s="47"/>
      <c r="L41" s="146"/>
      <c r="M41" s="134"/>
      <c r="N41" s="134"/>
      <c r="O41" s="135"/>
      <c r="P41" s="148"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416" t="str">
        <f ca="1">D25</f>
        <v>Answer</v>
      </c>
      <c r="E43" s="416"/>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5">
      <c r="A44" s="52"/>
      <c r="B44" s="51" t="str">
        <f ca="1">B38</f>
        <v>Tantalum  (*)</v>
      </c>
      <c r="C44" s="13"/>
      <c r="D44" s="398" t="s">
        <v>560</v>
      </c>
      <c r="E44" s="399" t="s">
        <v>560</v>
      </c>
      <c r="F44" s="58"/>
      <c r="G44" s="400" t="s">
        <v>15503</v>
      </c>
      <c r="H44" s="401" t="s">
        <v>15503</v>
      </c>
      <c r="I44" s="401" t="s">
        <v>15503</v>
      </c>
      <c r="J44" s="402" t="s">
        <v>15503</v>
      </c>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5">
      <c r="A45" s="52"/>
      <c r="B45" s="51" t="str">
        <f ca="1">B39</f>
        <v>Tin  (*)</v>
      </c>
      <c r="C45" s="13"/>
      <c r="D45" s="398" t="s">
        <v>560</v>
      </c>
      <c r="E45" s="399" t="s">
        <v>560</v>
      </c>
      <c r="F45" s="58"/>
      <c r="G45" s="400" t="s">
        <v>15503</v>
      </c>
      <c r="H45" s="401" t="s">
        <v>15503</v>
      </c>
      <c r="I45" s="401" t="s">
        <v>15503</v>
      </c>
      <c r="J45" s="402" t="s">
        <v>15503</v>
      </c>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5">
      <c r="A46" s="52"/>
      <c r="B46" s="51" t="str">
        <f ca="1">B40</f>
        <v>Gold  (*)</v>
      </c>
      <c r="C46" s="13"/>
      <c r="D46" s="398" t="s">
        <v>560</v>
      </c>
      <c r="E46" s="399" t="s">
        <v>560</v>
      </c>
      <c r="F46" s="58"/>
      <c r="G46" s="400" t="s">
        <v>15503</v>
      </c>
      <c r="H46" s="401" t="s">
        <v>15503</v>
      </c>
      <c r="I46" s="401" t="s">
        <v>15503</v>
      </c>
      <c r="J46" s="402" t="s">
        <v>15503</v>
      </c>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5">
      <c r="A47" s="52"/>
      <c r="B47" s="51" t="str">
        <f ca="1">B41</f>
        <v>Tungsten  (*)</v>
      </c>
      <c r="C47" s="13"/>
      <c r="D47" s="398" t="s">
        <v>560</v>
      </c>
      <c r="E47" s="399" t="s">
        <v>560</v>
      </c>
      <c r="F47" s="58"/>
      <c r="G47" s="400" t="s">
        <v>15503</v>
      </c>
      <c r="H47" s="401" t="s">
        <v>15503</v>
      </c>
      <c r="I47" s="401" t="s">
        <v>15503</v>
      </c>
      <c r="J47" s="402" t="s">
        <v>15503</v>
      </c>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8">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650000000000006" customHeight="1">
      <c r="A49" s="52"/>
      <c r="B49" s="165" t="str">
        <f ca="1">OFFSET(L!$C$1,MATCH("Declaration"&amp;ADDRESS(ROW(),COLUMN(),4),L!$A:$A,0)-1,SL,,)&amp;Q$37</f>
        <v>5) What percentage of relevant suppliers have provided a response to your supply chain survey?  (*)</v>
      </c>
      <c r="C49" s="13"/>
      <c r="D49" s="416" t="str">
        <f ca="1">D25</f>
        <v>Answer</v>
      </c>
      <c r="E49" s="416"/>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46"/>
      <c r="D50" s="417">
        <v>1</v>
      </c>
      <c r="E50" s="418" t="s">
        <v>15504</v>
      </c>
      <c r="F50" s="58"/>
      <c r="G50" s="400" t="s">
        <v>15505</v>
      </c>
      <c r="H50" s="401" t="s">
        <v>15505</v>
      </c>
      <c r="I50" s="401" t="s">
        <v>15505</v>
      </c>
      <c r="J50" s="402" t="s">
        <v>15505</v>
      </c>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46"/>
      <c r="D51" s="417">
        <v>1</v>
      </c>
      <c r="E51" s="418" t="s">
        <v>15504</v>
      </c>
      <c r="F51" s="58"/>
      <c r="G51" s="400" t="s">
        <v>15505</v>
      </c>
      <c r="H51" s="401" t="s">
        <v>15505</v>
      </c>
      <c r="I51" s="401" t="s">
        <v>15505</v>
      </c>
      <c r="J51" s="402" t="s">
        <v>15505</v>
      </c>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46"/>
      <c r="D52" s="417">
        <v>1</v>
      </c>
      <c r="E52" s="418" t="s">
        <v>15504</v>
      </c>
      <c r="F52" s="58"/>
      <c r="G52" s="400" t="s">
        <v>15505</v>
      </c>
      <c r="H52" s="401" t="s">
        <v>15505</v>
      </c>
      <c r="I52" s="401" t="s">
        <v>15505</v>
      </c>
      <c r="J52" s="402" t="s">
        <v>15505</v>
      </c>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46"/>
      <c r="D53" s="417">
        <v>1</v>
      </c>
      <c r="E53" s="418" t="s">
        <v>15504</v>
      </c>
      <c r="F53" s="58"/>
      <c r="G53" s="400" t="s">
        <v>15505</v>
      </c>
      <c r="H53" s="401" t="s">
        <v>15505</v>
      </c>
      <c r="I53" s="401" t="s">
        <v>15505</v>
      </c>
      <c r="J53" s="402" t="s">
        <v>15505</v>
      </c>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5.75">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5.75">
      <c r="A55" s="52"/>
      <c r="B55" s="165" t="str">
        <f ca="1">OFFSET(L!$C$1,MATCH("Declaration"&amp;ADDRESS(ROW(),COLUMN(),4),L!$A:$A,0)-1,SL,,)&amp;Q$37</f>
        <v>6) Have you identified all of the smelters supplying the 3TG to your supply chain?  (*)</v>
      </c>
      <c r="C55" s="13"/>
      <c r="D55" s="416" t="str">
        <f ca="1">D25</f>
        <v>Answer</v>
      </c>
      <c r="E55" s="416"/>
      <c r="F55" s="21"/>
      <c r="G55" s="55" t="str">
        <f ca="1">G25</f>
        <v>Comments</v>
      </c>
      <c r="H55" s="411"/>
      <c r="I55" s="411"/>
      <c r="J55" s="411"/>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54.75" customHeight="1">
      <c r="A56" s="52"/>
      <c r="B56" s="51" t="str">
        <f ca="1">B38</f>
        <v>Tantalum  (*)</v>
      </c>
      <c r="C56" s="13"/>
      <c r="D56" s="398" t="s">
        <v>558</v>
      </c>
      <c r="E56" s="399" t="s">
        <v>559</v>
      </c>
      <c r="F56" s="58"/>
      <c r="G56" s="400" t="s">
        <v>15520</v>
      </c>
      <c r="H56" s="401"/>
      <c r="I56" s="401"/>
      <c r="J56" s="402"/>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51.75" customHeight="1">
      <c r="A57" s="52"/>
      <c r="B57" s="51" t="str">
        <f ca="1">B39</f>
        <v>Tin  (*)</v>
      </c>
      <c r="C57" s="13"/>
      <c r="D57" s="398" t="s">
        <v>558</v>
      </c>
      <c r="E57" s="399" t="s">
        <v>559</v>
      </c>
      <c r="F57" s="58"/>
      <c r="G57" s="400" t="s">
        <v>15520</v>
      </c>
      <c r="H57" s="401"/>
      <c r="I57" s="401"/>
      <c r="J57" s="402"/>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50.25" customHeight="1">
      <c r="A58" s="52"/>
      <c r="B58" s="51" t="str">
        <f ca="1">B40</f>
        <v>Gold  (*)</v>
      </c>
      <c r="C58" s="13"/>
      <c r="D58" s="398" t="s">
        <v>558</v>
      </c>
      <c r="E58" s="399" t="s">
        <v>559</v>
      </c>
      <c r="F58" s="58"/>
      <c r="G58" s="400" t="s">
        <v>15520</v>
      </c>
      <c r="H58" s="401"/>
      <c r="I58" s="401"/>
      <c r="J58" s="402"/>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63" customHeight="1">
      <c r="A59" s="52"/>
      <c r="B59" s="51" t="str">
        <f ca="1">B41</f>
        <v>Tungsten  (*)</v>
      </c>
      <c r="C59" s="13"/>
      <c r="D59" s="398" t="s">
        <v>558</v>
      </c>
      <c r="E59" s="399" t="s">
        <v>559</v>
      </c>
      <c r="F59" s="58"/>
      <c r="G59" s="400" t="s">
        <v>15520</v>
      </c>
      <c r="H59" s="401"/>
      <c r="I59" s="401"/>
      <c r="J59" s="402"/>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5.75">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5.75">
      <c r="A61" s="52"/>
      <c r="B61" s="55" t="str">
        <f ca="1">OFFSET(L!$C$1,MATCH("Declaration"&amp;ADDRESS(ROW(),COLUMN(),4),L!$A:$A,0)-1,SL,,)&amp;Q$37</f>
        <v>7) Has all applicable smelter information received by your company been reported in this declaration?  (*)</v>
      </c>
      <c r="C61" s="13"/>
      <c r="D61" s="416" t="str">
        <f ca="1">D25</f>
        <v>Answer</v>
      </c>
      <c r="E61" s="416"/>
      <c r="F61" s="21"/>
      <c r="G61" s="55" t="str">
        <f ca="1">G25</f>
        <v>Comments</v>
      </c>
      <c r="H61" s="411" t="str">
        <f>IF(Q69="(*)","Click here to enter smelter names","")</f>
        <v/>
      </c>
      <c r="I61" s="411"/>
      <c r="J61" s="411"/>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46"/>
      <c r="D62" s="398" t="s">
        <v>558</v>
      </c>
      <c r="E62" s="399"/>
      <c r="F62" s="59"/>
      <c r="G62" s="400" t="s">
        <v>15517</v>
      </c>
      <c r="H62" s="401"/>
      <c r="I62" s="401"/>
      <c r="J62" s="402"/>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46"/>
      <c r="D63" s="398" t="s">
        <v>558</v>
      </c>
      <c r="E63" s="399"/>
      <c r="F63" s="59"/>
      <c r="G63" s="400" t="s">
        <v>15517</v>
      </c>
      <c r="H63" s="401"/>
      <c r="I63" s="401"/>
      <c r="J63" s="402"/>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46"/>
      <c r="D64" s="398" t="s">
        <v>558</v>
      </c>
      <c r="E64" s="399"/>
      <c r="F64" s="59"/>
      <c r="G64" s="400" t="s">
        <v>15517</v>
      </c>
      <c r="H64" s="401"/>
      <c r="I64" s="401"/>
      <c r="J64" s="402"/>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5">
      <c r="A65" s="49"/>
      <c r="B65" s="51" t="str">
        <f ca="1">B41</f>
        <v>Tungsten  (*)</v>
      </c>
      <c r="C65" s="60"/>
      <c r="D65" s="398" t="s">
        <v>558</v>
      </c>
      <c r="E65" s="399"/>
      <c r="F65" s="61"/>
      <c r="G65" s="400" t="s">
        <v>15517</v>
      </c>
      <c r="H65" s="401"/>
      <c r="I65" s="401"/>
      <c r="J65" s="402"/>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5">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5">
      <c r="A67" s="52"/>
      <c r="B67" s="403" t="str">
        <f ca="1">OFFSET(L!$C$1,MATCH("Declaration"&amp;ADDRESS(ROW(),COLUMN(),4),L!$A:$A,0)-1,SL,,)</f>
        <v>Answer the Following Questions at a Company Level</v>
      </c>
      <c r="C67" s="403"/>
      <c r="D67" s="403"/>
      <c r="E67" s="403"/>
      <c r="F67" s="403"/>
      <c r="G67" s="403"/>
      <c r="H67" s="403"/>
      <c r="I67" s="403"/>
      <c r="J67" s="403"/>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5.75">
      <c r="A68" s="62"/>
      <c r="B68" s="63" t="str">
        <f ca="1">OFFSET(L!$C$1,MATCH("Declaration"&amp;ADDRESS(ROW(),COLUMN(),4),L!$A:$A,0)-1,SL,,)</f>
        <v>Question</v>
      </c>
      <c r="C68" s="97"/>
      <c r="D68" s="412" t="str">
        <f ca="1">D25</f>
        <v>Answer</v>
      </c>
      <c r="E68" s="412"/>
      <c r="F68" s="64"/>
      <c r="G68" s="412" t="str">
        <f ca="1">G25</f>
        <v>Comments</v>
      </c>
      <c r="H68" s="412" t="e">
        <f>HLOOKUP(SL,LT,$O68,0)</f>
        <v>#NAME?</v>
      </c>
      <c r="I68" s="412"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0">
      <c r="A69" s="52"/>
      <c r="B69" s="67" t="str">
        <f ca="1">OFFSET(L!$C$1,MATCH("Declaration"&amp;ADDRESS(ROW(),COLUMN(),4),L!$A:$A,0)-1,SL,,)&amp;$Q$37</f>
        <v>A. Have you established a conflict minerals sourcing policy? (*)</v>
      </c>
      <c r="C69" s="68"/>
      <c r="D69" s="398" t="s">
        <v>558</v>
      </c>
      <c r="E69" s="399"/>
      <c r="F69" s="68"/>
      <c r="G69" s="400" t="s">
        <v>15506</v>
      </c>
      <c r="H69" s="401" t="s">
        <v>15506</v>
      </c>
      <c r="I69" s="401" t="s">
        <v>15506</v>
      </c>
      <c r="J69" s="402" t="s">
        <v>15506</v>
      </c>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5.75">
      <c r="A70" s="52"/>
      <c r="B70" s="69"/>
      <c r="C70" s="15"/>
      <c r="D70" s="1"/>
      <c r="E70" s="1"/>
      <c r="F70" s="15"/>
      <c r="G70" s="409"/>
      <c r="H70" s="409"/>
      <c r="I70" s="409"/>
      <c r="J70" s="409"/>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398" t="s">
        <v>558</v>
      </c>
      <c r="E71" s="399"/>
      <c r="F71" s="68"/>
      <c r="G71" s="424" t="s">
        <v>15507</v>
      </c>
      <c r="H71" s="425" t="s">
        <v>15507</v>
      </c>
      <c r="I71" s="425" t="s">
        <v>15507</v>
      </c>
      <c r="J71" s="426" t="s">
        <v>15507</v>
      </c>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5.75">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398" t="s">
        <v>558</v>
      </c>
      <c r="E73" s="399"/>
      <c r="F73" s="68"/>
      <c r="G73" s="400"/>
      <c r="H73" s="401"/>
      <c r="I73" s="401"/>
      <c r="J73" s="402"/>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5.75">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398" t="s">
        <v>559</v>
      </c>
      <c r="E75" s="399"/>
      <c r="F75" s="68"/>
      <c r="G75" s="400" t="s">
        <v>15518</v>
      </c>
      <c r="H75" s="401"/>
      <c r="I75" s="401"/>
      <c r="J75" s="402"/>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5.75">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398" t="s">
        <v>558</v>
      </c>
      <c r="E77" s="399"/>
      <c r="F77" s="68"/>
      <c r="G77" s="400" t="s">
        <v>15508</v>
      </c>
      <c r="H77" s="401" t="s">
        <v>15508</v>
      </c>
      <c r="I77" s="401" t="s">
        <v>15508</v>
      </c>
      <c r="J77" s="402" t="s">
        <v>15508</v>
      </c>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5">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07" t="s">
        <v>13268</v>
      </c>
      <c r="E79" s="408"/>
      <c r="F79" s="68"/>
      <c r="G79" s="400" t="s">
        <v>15509</v>
      </c>
      <c r="H79" s="401" t="s">
        <v>15509</v>
      </c>
      <c r="I79" s="401" t="s">
        <v>15509</v>
      </c>
      <c r="J79" s="402" t="s">
        <v>15509</v>
      </c>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5.75">
      <c r="A80" s="52"/>
      <c r="B80" s="72"/>
      <c r="C80" s="15"/>
      <c r="D80" s="1"/>
      <c r="E80" s="1"/>
      <c r="F80" s="16"/>
      <c r="G80" s="409"/>
      <c r="H80" s="409"/>
      <c r="I80" s="409"/>
      <c r="J80" s="409"/>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398" t="s">
        <v>558</v>
      </c>
      <c r="E81" s="399"/>
      <c r="F81" s="68"/>
      <c r="G81" s="400" t="s">
        <v>15510</v>
      </c>
      <c r="H81" s="401" t="s">
        <v>15510</v>
      </c>
      <c r="I81" s="401" t="s">
        <v>15510</v>
      </c>
      <c r="J81" s="402" t="s">
        <v>15510</v>
      </c>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5.75">
      <c r="A82" s="52"/>
      <c r="B82" s="69"/>
      <c r="C82" s="15"/>
      <c r="D82" s="1"/>
      <c r="E82" s="1"/>
      <c r="F82" s="16"/>
      <c r="G82" s="410"/>
      <c r="H82" s="410"/>
      <c r="I82" s="410"/>
      <c r="J82" s="410"/>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0">
      <c r="A83" s="52"/>
      <c r="B83" s="67" t="str">
        <f ca="1">OFFSET(L!$C$1,MATCH("Declaration"&amp;ADDRESS(ROW(),COLUMN(),4),L!$A:$A,0)-1,SL,,)&amp;$Q$37</f>
        <v>H. Does your review process include corrective action management? (*)</v>
      </c>
      <c r="C83" s="68"/>
      <c r="D83" s="398" t="s">
        <v>558</v>
      </c>
      <c r="E83" s="399"/>
      <c r="F83" s="68"/>
      <c r="G83" s="400" t="s">
        <v>15511</v>
      </c>
      <c r="H83" s="401" t="s">
        <v>15511</v>
      </c>
      <c r="I83" s="401" t="s">
        <v>15511</v>
      </c>
      <c r="J83" s="402" t="s">
        <v>15511</v>
      </c>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5">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0">
      <c r="A85" s="52"/>
      <c r="B85" s="67" t="str">
        <f ca="1">OFFSET(L!$C$1,MATCH("Declaration"&amp;ADDRESS(ROW(),COLUMN(),4),L!$A:$A,0)-1,SL,,)&amp;$Q$37</f>
        <v>I. Is your company required to file an annual conflict minerals disclosure with the SEC? (*)</v>
      </c>
      <c r="C85" s="68"/>
      <c r="D85" s="398" t="s">
        <v>559</v>
      </c>
      <c r="E85" s="399"/>
      <c r="F85" s="68"/>
      <c r="G85" s="400"/>
      <c r="H85" s="401"/>
      <c r="I85" s="401"/>
      <c r="J85" s="402"/>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5">
      <c r="A86" s="52"/>
      <c r="B86" s="406" t="str">
        <f>IF(OR($D$8="",$I$3=""),"","Click here to check required fields completion")</f>
        <v/>
      </c>
      <c r="C86" s="406"/>
      <c r="D86" s="406"/>
      <c r="E86" s="406"/>
      <c r="F86" s="406"/>
      <c r="G86" s="406"/>
      <c r="H86" s="406"/>
      <c r="I86" s="406"/>
      <c r="J86" s="406"/>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5.75" thickBot="1">
      <c r="A87" s="404" t="str">
        <f ca="1">OFFSET(L!$C$1,MATCH("General"&amp;"Cpy",L!$A:$A,0)-1,SL,,)</f>
        <v>© 2019 Responsible Minerals Initiative. All rights reserved.</v>
      </c>
      <c r="B87" s="405"/>
      <c r="C87" s="405"/>
      <c r="D87" s="405"/>
      <c r="E87" s="405"/>
      <c r="F87" s="405"/>
      <c r="G87" s="405"/>
      <c r="H87" s="405"/>
      <c r="I87" s="405"/>
      <c r="J87" s="405"/>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5.75"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75" hidden="1">
      <c r="B92" s="67" t="s">
        <v>558</v>
      </c>
    </row>
    <row r="93" spans="1:34" ht="15.75" hidden="1">
      <c r="B93" s="67" t="s">
        <v>559</v>
      </c>
    </row>
    <row r="94" spans="1:34" ht="15.75" hidden="1">
      <c r="B94" s="67" t="s">
        <v>560</v>
      </c>
    </row>
    <row r="95" spans="1:34" ht="15.75" hidden="1">
      <c r="B95" s="222">
        <v>1</v>
      </c>
    </row>
    <row r="96" spans="1:34" ht="15.75" hidden="1">
      <c r="B96" s="67" t="s">
        <v>3156</v>
      </c>
    </row>
    <row r="97" spans="2:2" ht="15.75" hidden="1">
      <c r="B97" s="67" t="s">
        <v>3157</v>
      </c>
    </row>
    <row r="98" spans="2:2" ht="15.75" hidden="1">
      <c r="B98" s="67" t="s">
        <v>3158</v>
      </c>
    </row>
    <row r="99" spans="2:2" ht="15.75" hidden="1">
      <c r="B99" s="67" t="s">
        <v>3159</v>
      </c>
    </row>
    <row r="100" spans="2:2" ht="15.75" hidden="1">
      <c r="B100" s="67" t="s">
        <v>561</v>
      </c>
    </row>
    <row r="101" spans="2:2" ht="15.75" hidden="1">
      <c r="B101" s="67" t="s">
        <v>13311</v>
      </c>
    </row>
    <row r="102" spans="2:2" ht="15.75" hidden="1">
      <c r="B102" s="67" t="s">
        <v>13268</v>
      </c>
    </row>
    <row r="103" spans="2:2" ht="15.7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5" type="noConversion"/>
  <conditionalFormatting sqref="D69:E69 D71:E71 D73:E73 D75:E75 D85:E85 D79:E79 D81:E81 D83:E83 D77">
    <cfRule type="expression" dxfId="121" priority="105" stopIfTrue="1">
      <formula>AND(OR($D$26="No",AND($D$26="Yes",$D$32="No")),OR($D$27="No",AND($D$27="Yes",$D$33="No")), OR($D$28="No",AND($D$28="Yes",$D$34="No")), OR($D$29="No",AND($D$29="Yes",$D$35="No")))</formula>
    </cfRule>
    <cfRule type="expression" dxfId="120" priority="106" stopIfTrue="1">
      <formula>IF(D69="",TRUE)</formula>
    </cfRule>
  </conditionalFormatting>
  <conditionalFormatting sqref="D26:E26">
    <cfRule type="expression" dxfId="119" priority="157" stopIfTrue="1">
      <formula>IF($D$26="",TRUE)</formula>
    </cfRule>
  </conditionalFormatting>
  <conditionalFormatting sqref="D27:E27">
    <cfRule type="expression" dxfId="118" priority="164" stopIfTrue="1">
      <formula>IF($D$27="",TRUE)</formula>
    </cfRule>
  </conditionalFormatting>
  <conditionalFormatting sqref="D28:E28">
    <cfRule type="expression" dxfId="117" priority="165" stopIfTrue="1">
      <formula>IF($D$28="",TRUE)</formula>
    </cfRule>
  </conditionalFormatting>
  <conditionalFormatting sqref="D29:E29">
    <cfRule type="expression" dxfId="116" priority="166" stopIfTrue="1">
      <formula>IF($D$29="",TRUE)</formula>
    </cfRule>
  </conditionalFormatting>
  <conditionalFormatting sqref="D22:E22">
    <cfRule type="expression" dxfId="115" priority="179" stopIfTrue="1">
      <formula>IF($D$22="",TRUE)</formula>
    </cfRule>
  </conditionalFormatting>
  <conditionalFormatting sqref="D10:J10">
    <cfRule type="expression" dxfId="114" priority="76" stopIfTrue="1">
      <formula>IF($D$9=$Q$9,TRUE)</formula>
    </cfRule>
    <cfRule type="expression" dxfId="113" priority="186" stopIfTrue="1">
      <formula>IF(AND($D$10="",$D$9=$R$9),TRUE)</formula>
    </cfRule>
  </conditionalFormatting>
  <conditionalFormatting sqref="D34:E34 D40:E40 D64:E64">
    <cfRule type="expression" dxfId="112" priority="69" stopIfTrue="1">
      <formula>$P$28=""</formula>
    </cfRule>
  </conditionalFormatting>
  <conditionalFormatting sqref="D32:E32">
    <cfRule type="expression" dxfId="111" priority="162" stopIfTrue="1">
      <formula>$P$26=""</formula>
    </cfRule>
  </conditionalFormatting>
  <conditionalFormatting sqref="D32:E32">
    <cfRule type="expression" dxfId="110" priority="75" stopIfTrue="1">
      <formula>IF(AND(OR($D$26="Yes",$D$26=""),$D$32=""),1,0)</formula>
    </cfRule>
  </conditionalFormatting>
  <conditionalFormatting sqref="D38 D62">
    <cfRule type="expression" dxfId="109" priority="71" stopIfTrue="1">
      <formula>$P$32=""</formula>
    </cfRule>
  </conditionalFormatting>
  <conditionalFormatting sqref="D39:E39 D63">
    <cfRule type="expression" dxfId="108" priority="70" stopIfTrue="1">
      <formula>$P$33=""</formula>
    </cfRule>
  </conditionalFormatting>
  <conditionalFormatting sqref="D40 D64">
    <cfRule type="expression" dxfId="107" priority="60" stopIfTrue="1">
      <formula>$P$34=""</formula>
    </cfRule>
    <cfRule type="expression" dxfId="106" priority="182" stopIfTrue="1">
      <formula>IF(AND(OR($D$28="Yes",$D$28=""),D40=""),1,0)</formula>
    </cfRule>
  </conditionalFormatting>
  <conditionalFormatting sqref="D38:E38 D62:E62">
    <cfRule type="expression" dxfId="105" priority="73" stopIfTrue="1">
      <formula>$P$26=""</formula>
    </cfRule>
    <cfRule type="expression" dxfId="104" priority="74" stopIfTrue="1">
      <formula>IF(AND(OR($D$26="Yes",$D$26=""),D38=""),1,0)</formula>
    </cfRule>
  </conditionalFormatting>
  <conditionalFormatting sqref="D39:E39 D63:E63">
    <cfRule type="expression" dxfId="103" priority="180" stopIfTrue="1">
      <formula>$P$39=""</formula>
    </cfRule>
    <cfRule type="expression" dxfId="102" priority="181" stopIfTrue="1">
      <formula>IF(AND(OR($D$27="Yes",$D$27=""),D39=""),1,0)</formula>
    </cfRule>
  </conditionalFormatting>
  <conditionalFormatting sqref="D33:E33">
    <cfRule type="expression" dxfId="101" priority="62" stopIfTrue="1">
      <formula>IF(AND(OR($D$27="Yes",$D$27=""),$D$33=""),1,0)</formula>
    </cfRule>
    <cfRule type="expression" dxfId="100" priority="63" stopIfTrue="1">
      <formula>$P$27=""</formula>
    </cfRule>
  </conditionalFormatting>
  <conditionalFormatting sqref="D34:E34">
    <cfRule type="expression" dxfId="99" priority="183" stopIfTrue="1">
      <formula>IF(AND(OR($D$28="Yes",$D$28=""),$D$34=""),1,0)</formula>
    </cfRule>
  </conditionalFormatting>
  <conditionalFormatting sqref="D8:J8">
    <cfRule type="expression" dxfId="98" priority="54" stopIfTrue="1">
      <formula>IF($D$8="",TRUE)</formula>
    </cfRule>
  </conditionalFormatting>
  <conditionalFormatting sqref="D9:G9">
    <cfRule type="expression" dxfId="97" priority="53" stopIfTrue="1">
      <formula>IF($D$9="",TRUE)</formula>
    </cfRule>
  </conditionalFormatting>
  <conditionalFormatting sqref="D15:J15">
    <cfRule type="expression" dxfId="96" priority="49" stopIfTrue="1">
      <formula>IF($D$15="",TRUE)</formula>
    </cfRule>
  </conditionalFormatting>
  <conditionalFormatting sqref="D16:J16">
    <cfRule type="expression" dxfId="95" priority="50" stopIfTrue="1">
      <formula>IF($D$16="",TRUE)</formula>
    </cfRule>
  </conditionalFormatting>
  <conditionalFormatting sqref="D17:J17">
    <cfRule type="expression" dxfId="94" priority="51" stopIfTrue="1">
      <formula>IF($D$17="",TRUE)</formula>
    </cfRule>
  </conditionalFormatting>
  <conditionalFormatting sqref="D18:J18">
    <cfRule type="expression" dxfId="93" priority="52" stopIfTrue="1">
      <formula>IF($D$18="",TRUE)</formula>
    </cfRule>
  </conditionalFormatting>
  <conditionalFormatting sqref="D20:J20">
    <cfRule type="expression" dxfId="92" priority="47" stopIfTrue="1">
      <formula>IF($D$20="",TRUE)</formula>
    </cfRule>
  </conditionalFormatting>
  <conditionalFormatting sqref="D21:J21">
    <cfRule type="expression" dxfId="91" priority="48" stopIfTrue="1">
      <formula>IF($D$21="",TRUE)</formula>
    </cfRule>
  </conditionalFormatting>
  <conditionalFormatting sqref="D46:E46">
    <cfRule type="expression" dxfId="90" priority="39" stopIfTrue="1">
      <formula>$P$28=""</formula>
    </cfRule>
  </conditionalFormatting>
  <conditionalFormatting sqref="D44">
    <cfRule type="expression" dxfId="89" priority="41" stopIfTrue="1">
      <formula>$P$32=""</formula>
    </cfRule>
  </conditionalFormatting>
  <conditionalFormatting sqref="D45">
    <cfRule type="expression" dxfId="88" priority="40" stopIfTrue="1">
      <formula>$P$33=""</formula>
    </cfRule>
  </conditionalFormatting>
  <conditionalFormatting sqref="D46">
    <cfRule type="expression" dxfId="87" priority="38" stopIfTrue="1">
      <formula>$P$34=""</formula>
    </cfRule>
    <cfRule type="expression" dxfId="86" priority="46" stopIfTrue="1">
      <formula>IF(AND(OR($D$28="Yes",$D$28=""),D46=""),1,0)</formula>
    </cfRule>
  </conditionalFormatting>
  <conditionalFormatting sqref="D44:E44">
    <cfRule type="expression" dxfId="85" priority="42" stopIfTrue="1">
      <formula>$P$26=""</formula>
    </cfRule>
    <cfRule type="expression" dxfId="84" priority="43" stopIfTrue="1">
      <formula>IF(AND(OR($D$26="Yes",$D$26=""),D44=""),1,0)</formula>
    </cfRule>
  </conditionalFormatting>
  <conditionalFormatting sqref="D45:E45">
    <cfRule type="expression" dxfId="83" priority="44" stopIfTrue="1">
      <formula>$P$39=""</formula>
    </cfRule>
    <cfRule type="expression" dxfId="82" priority="45" stopIfTrue="1">
      <formula>IF(AND(OR($D$27="Yes",$D$27=""),D45=""),1,0)</formula>
    </cfRule>
  </conditionalFormatting>
  <conditionalFormatting sqref="D52:E52">
    <cfRule type="expression" dxfId="81" priority="30" stopIfTrue="1">
      <formula>$P$28=""</formula>
    </cfRule>
  </conditionalFormatting>
  <conditionalFormatting sqref="D50">
    <cfRule type="expression" dxfId="80" priority="32" stopIfTrue="1">
      <formula>$P$32=""</formula>
    </cfRule>
  </conditionalFormatting>
  <conditionalFormatting sqref="D51">
    <cfRule type="expression" dxfId="79" priority="31" stopIfTrue="1">
      <formula>$P$33=""</formula>
    </cfRule>
  </conditionalFormatting>
  <conditionalFormatting sqref="D52">
    <cfRule type="expression" dxfId="78" priority="29" stopIfTrue="1">
      <formula>$P$34=""</formula>
    </cfRule>
    <cfRule type="expression" dxfId="77" priority="37" stopIfTrue="1">
      <formula>IF(AND(OR($D$28="Yes",$D$28=""),D52=""),1,0)</formula>
    </cfRule>
  </conditionalFormatting>
  <conditionalFormatting sqref="D50:E50">
    <cfRule type="expression" dxfId="76" priority="33" stopIfTrue="1">
      <formula>$P$26=""</formula>
    </cfRule>
    <cfRule type="expression" dxfId="75" priority="34" stopIfTrue="1">
      <formula>IF(AND(OR($D$26="Yes",$D$26=""),D50=""),1,0)</formula>
    </cfRule>
  </conditionalFormatting>
  <conditionalFormatting sqref="D51:E51">
    <cfRule type="expression" dxfId="74" priority="35" stopIfTrue="1">
      <formula>$P$39=""</formula>
    </cfRule>
    <cfRule type="expression" dxfId="73" priority="36" stopIfTrue="1">
      <formula>IF(AND(OR($D$27="Yes",$D$27=""),D51=""),1,0)</formula>
    </cfRule>
  </conditionalFormatting>
  <conditionalFormatting sqref="D58:E58">
    <cfRule type="expression" dxfId="72" priority="21" stopIfTrue="1">
      <formula>$P$28=""</formula>
    </cfRule>
  </conditionalFormatting>
  <conditionalFormatting sqref="D56">
    <cfRule type="expression" dxfId="71" priority="23" stopIfTrue="1">
      <formula>$P$32=""</formula>
    </cfRule>
  </conditionalFormatting>
  <conditionalFormatting sqref="D57">
    <cfRule type="expression" dxfId="70" priority="22" stopIfTrue="1">
      <formula>$P$33=""</formula>
    </cfRule>
  </conditionalFormatting>
  <conditionalFormatting sqref="D58">
    <cfRule type="expression" dxfId="69" priority="20" stopIfTrue="1">
      <formula>$P$34=""</formula>
    </cfRule>
    <cfRule type="expression" dxfId="68" priority="28" stopIfTrue="1">
      <formula>IF(AND(OR($D$28="Yes",$D$28=""),D58=""),1,0)</formula>
    </cfRule>
  </conditionalFormatting>
  <conditionalFormatting sqref="D56:E56">
    <cfRule type="expression" dxfId="67" priority="24" stopIfTrue="1">
      <formula>$P$26=""</formula>
    </cfRule>
    <cfRule type="expression" dxfId="66" priority="25" stopIfTrue="1">
      <formula>IF(AND(OR($D$26="Yes",$D$26=""),D56=""),1,0)</formula>
    </cfRule>
  </conditionalFormatting>
  <conditionalFormatting sqref="D57:E57">
    <cfRule type="expression" dxfId="65" priority="26" stopIfTrue="1">
      <formula>$P$39=""</formula>
    </cfRule>
    <cfRule type="expression" dxfId="64" priority="27" stopIfTrue="1">
      <formula>IF(AND(OR($D$27="Yes",$D$27=""),D57=""),1,0)</formula>
    </cfRule>
  </conditionalFormatting>
  <conditionalFormatting sqref="G71:J71">
    <cfRule type="expression" dxfId="63" priority="19" stopIfTrue="1">
      <formula>IF(AND($D$71="Yes",$G$71=""),TRUE)</formula>
    </cfRule>
  </conditionalFormatting>
  <conditionalFormatting sqref="G79:J79">
    <cfRule type="expression" dxfId="62" priority="18" stopIfTrue="1">
      <formula>IF(AND($D$79="Yes, using other format (describe)",$G$79=""),TRUE)</formula>
    </cfRule>
  </conditionalFormatting>
  <conditionalFormatting sqref="D35:E35">
    <cfRule type="expression" dxfId="61" priority="16" stopIfTrue="1">
      <formula>$P$28=""</formula>
    </cfRule>
  </conditionalFormatting>
  <conditionalFormatting sqref="D35:E35">
    <cfRule type="expression" dxfId="60" priority="17" stopIfTrue="1">
      <formula>IF(AND(OR($D$28="Yes",$D$28=""),$D$34=""),1,0)</formula>
    </cfRule>
  </conditionalFormatting>
  <conditionalFormatting sqref="D41:E41">
    <cfRule type="expression" dxfId="59" priority="14" stopIfTrue="1">
      <formula>$P$28=""</formula>
    </cfRule>
  </conditionalFormatting>
  <conditionalFormatting sqref="D41">
    <cfRule type="expression" dxfId="58" priority="13" stopIfTrue="1">
      <formula>$P$34=""</formula>
    </cfRule>
    <cfRule type="expression" dxfId="57" priority="15" stopIfTrue="1">
      <formula>IF(AND(OR($D$28="Yes",$D$28=""),D41=""),1,0)</formula>
    </cfRule>
  </conditionalFormatting>
  <conditionalFormatting sqref="D47:E47">
    <cfRule type="expression" dxfId="56" priority="11" stopIfTrue="1">
      <formula>$P$28=""</formula>
    </cfRule>
  </conditionalFormatting>
  <conditionalFormatting sqref="D47">
    <cfRule type="expression" dxfId="55" priority="10" stopIfTrue="1">
      <formula>$P$34=""</formula>
    </cfRule>
    <cfRule type="expression" dxfId="54" priority="12" stopIfTrue="1">
      <formula>IF(AND(OR($D$28="Yes",$D$28=""),D47=""),1,0)</formula>
    </cfRule>
  </conditionalFormatting>
  <conditionalFormatting sqref="D53:E53">
    <cfRule type="expression" dxfId="53" priority="8" stopIfTrue="1">
      <formula>$P$28=""</formula>
    </cfRule>
  </conditionalFormatting>
  <conditionalFormatting sqref="D53">
    <cfRule type="expression" dxfId="52" priority="7" stopIfTrue="1">
      <formula>$P$34=""</formula>
    </cfRule>
    <cfRule type="expression" dxfId="51" priority="9" stopIfTrue="1">
      <formula>IF(AND(OR($D$28="Yes",$D$28=""),D53=""),1,0)</formula>
    </cfRule>
  </conditionalFormatting>
  <conditionalFormatting sqref="D59:E59">
    <cfRule type="expression" dxfId="50" priority="5" stopIfTrue="1">
      <formula>$P$28=""</formula>
    </cfRule>
  </conditionalFormatting>
  <conditionalFormatting sqref="D59">
    <cfRule type="expression" dxfId="49" priority="4" stopIfTrue="1">
      <formula>$P$34=""</formula>
    </cfRule>
    <cfRule type="expression" dxfId="48" priority="6" stopIfTrue="1">
      <formula>IF(AND(OR($D$28="Yes",$D$28=""),D59=""),1,0)</formula>
    </cfRule>
  </conditionalFormatting>
  <conditionalFormatting sqref="D65:E65">
    <cfRule type="expression" dxfId="47" priority="2" stopIfTrue="1">
      <formula>$P$28=""</formula>
    </cfRule>
  </conditionalFormatting>
  <conditionalFormatting sqref="D65">
    <cfRule type="expression" dxfId="46" priority="1" stopIfTrue="1">
      <formula>$P$34=""</formula>
    </cfRule>
    <cfRule type="expression" dxfId="45" priority="3" stopIfTrue="1">
      <formula>IF(AND(OR($D$28="Yes",$D$28=""),D65=""),1,0)</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3"/>
  <rowBreaks count="1" manualBreakCount="1">
    <brk id="60"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11"/>
  <sheetViews>
    <sheetView showGridLines="0" showZeros="0" zoomScale="85" zoomScaleNormal="85" zoomScalePageLayoutView="55" workbookViewId="0">
      <selection activeCell="G3" sqref="G3:I3"/>
    </sheetView>
  </sheetViews>
  <sheetFormatPr defaultColWidth="8.875" defaultRowHeight="12.75"/>
  <cols>
    <col min="1" max="1" width="13.625" style="277" customWidth="1"/>
    <col min="2" max="2" width="13.375" style="277" customWidth="1"/>
    <col min="3" max="3" width="40.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5" style="277" hidden="1" customWidth="1"/>
    <col min="35" max="39" width="8.875" style="277" customWidth="1"/>
    <col min="40" max="16384" width="8.875" style="277"/>
  </cols>
  <sheetData>
    <row r="1" spans="1:34" s="263" customFormat="1" ht="13.5"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7">
      <c r="A2" s="203"/>
      <c r="B2" s="221" t="str">
        <f ca="1">OFFSET(L!$C$1,MATCH("Smelter List"&amp;ADDRESS(ROW(),COLUMN(),4),L!$A:$A,0)-1,SL,,)</f>
        <v>TO BEGIN:</v>
      </c>
      <c r="C2" s="205"/>
      <c r="D2" s="205"/>
      <c r="E2" s="205"/>
      <c r="F2" s="230"/>
      <c r="G2" s="230"/>
      <c r="H2" s="230"/>
      <c r="I2" s="231"/>
      <c r="J2" s="456" t="str">
        <f ca="1">OFFSET(L!$C$1,MATCH("Smelter List"&amp;ADDRESS(ROW(),COLUMN(),4),L!$A:$A,0)-1,SL,,)</f>
        <v>Link to "RMAP Conformant Smelter List"</v>
      </c>
      <c r="K2" s="457"/>
      <c r="L2" s="457"/>
      <c r="M2" s="457"/>
      <c r="N2" s="457"/>
      <c r="O2" s="457"/>
      <c r="P2" s="232"/>
      <c r="Q2" s="233"/>
      <c r="R2" s="234"/>
      <c r="S2" s="234"/>
      <c r="T2" s="234"/>
      <c r="U2" s="261"/>
      <c r="V2" s="261"/>
      <c r="W2" s="262"/>
      <c r="X2" s="261"/>
      <c r="Y2" s="261"/>
      <c r="Z2" s="261"/>
      <c r="AH2" s="178" t="s">
        <v>558</v>
      </c>
    </row>
    <row r="3" spans="1:34" s="263" customFormat="1" ht="255.4" customHeight="1">
      <c r="A3" s="204"/>
      <c r="B3" s="45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8"/>
      <c r="D3" s="458"/>
      <c r="E3" s="458"/>
      <c r="F3" s="264"/>
      <c r="G3" s="459" t="str">
        <f ca="1">OFFSET(L!$C$1,MATCH("General"&amp;"Cpy",L!$A:$A,0)-1,SL,,)</f>
        <v>© 2019 Responsible Minerals Initiative. All rights reserved.</v>
      </c>
      <c r="H3" s="459"/>
      <c r="I3" s="460"/>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78.75">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19.899999999999999" customHeight="1">
      <c r="A5" s="215"/>
      <c r="B5" s="216" t="s">
        <v>1251</v>
      </c>
      <c r="C5" s="347" t="s">
        <v>2972</v>
      </c>
      <c r="D5" s="216" t="s">
        <v>15512</v>
      </c>
      <c r="E5" s="216" t="s">
        <v>1220</v>
      </c>
      <c r="F5" s="216" t="s">
        <v>899</v>
      </c>
      <c r="G5" s="216" t="s">
        <v>15513</v>
      </c>
      <c r="H5" s="348" t="s">
        <v>15512</v>
      </c>
      <c r="I5" s="349" t="s">
        <v>3109</v>
      </c>
      <c r="J5" s="349" t="s">
        <v>15514</v>
      </c>
      <c r="K5" s="267"/>
      <c r="L5" s="267"/>
      <c r="M5" s="267"/>
      <c r="N5" s="267"/>
      <c r="O5" s="267"/>
      <c r="P5" s="219"/>
      <c r="Q5" s="268"/>
      <c r="R5" s="216" t="str">
        <f ca="1">IF(ISERROR($V5),"",OFFSET('Smelter Look-up'!$C$4,$V5-4,0)&amp;"")</f>
        <v>Yunnan Tin Company Limited</v>
      </c>
      <c r="S5" s="224" t="str">
        <f t="shared" ref="S5:S65" ca="1" si="0">IF(B5="","",IF(ISERROR(MATCH($E5,CL,0)),"Unknown",INDIRECT("'C'!$A$"&amp;MATCH($E5,CL,0)+1)))</f>
        <v>CN</v>
      </c>
      <c r="T5" s="224" t="str">
        <f ca="1">IF(B5="","",IF(ISERROR(MATCH($J5,SorP!$B$1:$B$6230,0)),"",INDIRECT("'SorP'!$A$"&amp;MATCH($J5,SorP!$B$1:$B$6230,0))))</f>
        <v/>
      </c>
      <c r="U5" s="239"/>
      <c r="V5" s="269">
        <f>IF(C5="",NA(),MATCH($B5&amp;$C5,'Smelter Look-up'!$J:$J,0))</f>
        <v>507</v>
      </c>
      <c r="W5" s="270"/>
      <c r="X5" s="270">
        <f t="shared" ref="X5:X65" si="1">IF(AND(C5="Smelter not listed",OR(LEN(D5)=0,LEN(E5)=0)),1,0)</f>
        <v>0</v>
      </c>
      <c r="Y5" s="270"/>
      <c r="Z5" s="270"/>
      <c r="AB5" s="272" t="str">
        <f t="shared" ref="AB5:AB65" si="2">B5&amp;C5</f>
        <v>TinYunnan Tin Company Limited</v>
      </c>
    </row>
    <row r="6" spans="1:34" s="271" customFormat="1" ht="19.899999999999999" customHeight="1">
      <c r="A6" s="215"/>
      <c r="B6" s="216" t="s">
        <v>1251</v>
      </c>
      <c r="C6" s="347" t="s">
        <v>2578</v>
      </c>
      <c r="D6" s="216" t="s">
        <v>15512</v>
      </c>
      <c r="E6" s="216" t="s">
        <v>1220</v>
      </c>
      <c r="F6" s="216" t="s">
        <v>898</v>
      </c>
      <c r="G6" s="216" t="s">
        <v>15513</v>
      </c>
      <c r="H6" s="348" t="s">
        <v>15512</v>
      </c>
      <c r="I6" s="349" t="s">
        <v>3109</v>
      </c>
      <c r="J6" s="349" t="s">
        <v>15514</v>
      </c>
      <c r="K6" s="267"/>
      <c r="L6" s="267"/>
      <c r="M6" s="267"/>
      <c r="N6" s="267"/>
      <c r="O6" s="267"/>
      <c r="P6" s="219"/>
      <c r="Q6" s="268"/>
      <c r="R6" s="216" t="str">
        <f ca="1">IF(ISERROR($V6),"",OFFSET('Smelter Look-up'!$C$4,$V6-4,0)&amp;"")</f>
        <v>Yunnan Chengfeng Non-ferrous Metals Co., Ltd.</v>
      </c>
      <c r="S6" s="224" t="str">
        <f t="shared" ca="1" si="0"/>
        <v>CN</v>
      </c>
      <c r="T6" s="224" t="str">
        <f ca="1">IF(B6="","",IF(ISERROR(MATCH($J6,SorP!$B$1:$B$6230,0)),"",INDIRECT("'SorP'!$A$"&amp;MATCH($J6,SorP!$B$1:$B$6230,0))))</f>
        <v/>
      </c>
      <c r="U6" s="239"/>
      <c r="V6" s="269">
        <f>IF(C6="",NA(),MATCH($B6&amp;$C6,'Smelter Look-up'!$J:$J,0))</f>
        <v>503</v>
      </c>
      <c r="W6" s="270"/>
      <c r="X6" s="270">
        <f t="shared" si="1"/>
        <v>0</v>
      </c>
      <c r="Y6" s="270"/>
      <c r="Z6" s="270"/>
      <c r="AB6" s="272" t="str">
        <f t="shared" si="2"/>
        <v>TinYunnan Chengfeng Non-ferrous Metals Co., Ltd.</v>
      </c>
    </row>
    <row r="7" spans="1:34" s="271" customFormat="1" ht="19.899999999999999" customHeight="1">
      <c r="A7" s="215"/>
      <c r="B7" s="216" t="s">
        <v>1250</v>
      </c>
      <c r="C7" s="347" t="s">
        <v>2929</v>
      </c>
      <c r="D7" s="216" t="s">
        <v>15512</v>
      </c>
      <c r="E7" s="216" t="s">
        <v>1218</v>
      </c>
      <c r="F7" s="216" t="s">
        <v>799</v>
      </c>
      <c r="G7" s="216" t="s">
        <v>15513</v>
      </c>
      <c r="H7" s="348" t="s">
        <v>15512</v>
      </c>
      <c r="I7" s="349" t="s">
        <v>1860</v>
      </c>
      <c r="J7" s="349" t="s">
        <v>1861</v>
      </c>
      <c r="K7" s="267"/>
      <c r="L7" s="267"/>
      <c r="M7" s="267"/>
      <c r="N7" s="267"/>
      <c r="O7" s="267"/>
      <c r="P7" s="219"/>
      <c r="Q7" s="268"/>
      <c r="R7" s="216" t="str">
        <f ca="1">IF(ISERROR($V7),"",OFFSET('Smelter Look-up'!$C$4,$V7-4,0)&amp;"")</f>
        <v>Metalor Technologies S.A.</v>
      </c>
      <c r="S7" s="224" t="str">
        <f t="shared" ca="1" si="0"/>
        <v>CH</v>
      </c>
      <c r="T7" s="224" t="str">
        <f ca="1">IF(B7="","",IF(ISERROR(MATCH($J7,SorP!$B$1:$B$6230,0)),"",INDIRECT("'SorP'!$A$"&amp;MATCH($J7,SorP!$B$1:$B$6230,0))))</f>
        <v>CH-NE</v>
      </c>
      <c r="U7" s="239"/>
      <c r="V7" s="269">
        <f>IF(C7="",NA(),MATCH($B7&amp;$C7,'Smelter Look-up'!$J:$J,0))</f>
        <v>149</v>
      </c>
      <c r="W7" s="270"/>
      <c r="X7" s="270">
        <f t="shared" si="1"/>
        <v>0</v>
      </c>
      <c r="Y7" s="270"/>
      <c r="Z7" s="270"/>
      <c r="AB7" s="272" t="str">
        <f t="shared" si="2"/>
        <v>GoldMetalor Technologies S.A.</v>
      </c>
    </row>
    <row r="8" spans="1:34" s="271" customFormat="1" ht="19.899999999999999" customHeight="1">
      <c r="A8" s="215"/>
      <c r="B8" s="216" t="s">
        <v>1250</v>
      </c>
      <c r="C8" s="347" t="s">
        <v>2570</v>
      </c>
      <c r="D8" s="216" t="s">
        <v>15512</v>
      </c>
      <c r="E8" s="216" t="s">
        <v>1220</v>
      </c>
      <c r="F8" s="216" t="s">
        <v>820</v>
      </c>
      <c r="G8" s="216" t="s">
        <v>15513</v>
      </c>
      <c r="H8" s="348" t="s">
        <v>15512</v>
      </c>
      <c r="I8" s="349" t="s">
        <v>1823</v>
      </c>
      <c r="J8" s="349" t="s">
        <v>15515</v>
      </c>
      <c r="K8" s="267"/>
      <c r="L8" s="267"/>
      <c r="M8" s="267"/>
      <c r="N8" s="267"/>
      <c r="O8" s="267"/>
      <c r="P8" s="219"/>
      <c r="Q8" s="268"/>
      <c r="R8" s="216" t="str">
        <f ca="1">IF(ISERROR($V8),"",OFFSET('Smelter Look-up'!$C$4,$V8-4,0)&amp;"")</f>
        <v>Shandong Zhaojin Gold &amp; Silver Refinery Co., Ltd.</v>
      </c>
      <c r="S8" s="224" t="str">
        <f t="shared" ca="1" si="0"/>
        <v>CN</v>
      </c>
      <c r="T8" s="224" t="str">
        <f ca="1">IF(B8="","",IF(ISERROR(MATCH($J8,SorP!$B$1:$B$6230,0)),"",INDIRECT("'SorP'!$A$"&amp;MATCH($J8,SorP!$B$1:$B$6230,0))))</f>
        <v/>
      </c>
      <c r="U8" s="239"/>
      <c r="V8" s="269">
        <f>IF(C8="",NA(),MATCH($B8&amp;$C8,'Smelter Look-up'!$J:$J,0))</f>
        <v>215</v>
      </c>
      <c r="W8" s="270"/>
      <c r="X8" s="270">
        <f t="shared" si="1"/>
        <v>0</v>
      </c>
      <c r="Y8" s="270"/>
      <c r="Z8" s="270"/>
      <c r="AB8" s="272" t="str">
        <f t="shared" si="2"/>
        <v>GoldShandong Zhaojin Gold &amp; Silver Refinery Co., Ltd.</v>
      </c>
    </row>
    <row r="9" spans="1:34" s="271" customFormat="1" ht="51">
      <c r="A9" s="215"/>
      <c r="B9" s="216" t="s">
        <v>1250</v>
      </c>
      <c r="C9" s="347" t="s">
        <v>2906</v>
      </c>
      <c r="D9" s="216" t="s">
        <v>15512</v>
      </c>
      <c r="E9" s="216" t="s">
        <v>1218</v>
      </c>
      <c r="F9" s="216" t="s">
        <v>745</v>
      </c>
      <c r="G9" s="216" t="s">
        <v>15513</v>
      </c>
      <c r="H9" s="348" t="s">
        <v>15512</v>
      </c>
      <c r="I9" s="349" t="s">
        <v>1785</v>
      </c>
      <c r="J9" s="349" t="s">
        <v>1786</v>
      </c>
      <c r="K9" s="267"/>
      <c r="L9" s="267"/>
      <c r="M9" s="267"/>
      <c r="N9" s="267"/>
      <c r="O9" s="267"/>
      <c r="P9" s="219"/>
      <c r="Q9" s="268"/>
      <c r="R9" s="216" t="str">
        <f ca="1">IF(ISERROR($V9),"",OFFSET('Smelter Look-up'!$C$4,$V9-4,0)&amp;"")</f>
        <v>Argor-Heraeus S.A.</v>
      </c>
      <c r="S9" s="224" t="str">
        <f t="shared" ca="1" si="0"/>
        <v>CH</v>
      </c>
      <c r="T9" s="224" t="str">
        <f ca="1">IF(B9="","",IF(ISERROR(MATCH($J9,SorP!$B$1:$B$6230,0)),"",INDIRECT("'SorP'!$A$"&amp;MATCH($J9,SorP!$B$1:$B$6230,0))))</f>
        <v>CH-TI</v>
      </c>
      <c r="U9" s="239"/>
      <c r="V9" s="269">
        <f>IF(C9="",NA(),MATCH($B9&amp;$C9,'Smelter Look-up'!$J:$J,0))</f>
        <v>23</v>
      </c>
      <c r="W9" s="270"/>
      <c r="X9" s="270">
        <f t="shared" si="1"/>
        <v>0</v>
      </c>
      <c r="Y9" s="270"/>
      <c r="Z9" s="270"/>
      <c r="AB9" s="272" t="str">
        <f t="shared" si="2"/>
        <v>GoldArgor-Heraeus S.A.</v>
      </c>
    </row>
    <row r="10" spans="1:34" s="271" customFormat="1" ht="25.5">
      <c r="A10" s="215"/>
      <c r="B10" s="216" t="s">
        <v>1250</v>
      </c>
      <c r="C10" s="347" t="s">
        <v>2937</v>
      </c>
      <c r="D10" s="216" t="s">
        <v>15512</v>
      </c>
      <c r="E10" s="216" t="s">
        <v>1218</v>
      </c>
      <c r="F10" s="216" t="s">
        <v>810</v>
      </c>
      <c r="G10" s="216" t="s">
        <v>15513</v>
      </c>
      <c r="H10" s="348" t="s">
        <v>15512</v>
      </c>
      <c r="I10" s="349" t="s">
        <v>1879</v>
      </c>
      <c r="J10" s="349" t="s">
        <v>1786</v>
      </c>
      <c r="K10" s="267"/>
      <c r="L10" s="267"/>
      <c r="M10" s="267"/>
      <c r="N10" s="267"/>
      <c r="O10" s="267"/>
      <c r="P10" s="219"/>
      <c r="Q10" s="268"/>
      <c r="R10" s="216" t="str">
        <f ca="1">IF(ISERROR($V10),"",OFFSET('Smelter Look-up'!$C$4,$V10-4,0)&amp;"")</f>
        <v>PAMP S.A.</v>
      </c>
      <c r="S10" s="224" t="str">
        <f t="shared" ca="1" si="0"/>
        <v>CH</v>
      </c>
      <c r="T10" s="224" t="str">
        <f ca="1">IF(B10="","",IF(ISERROR(MATCH($J10,SorP!$B$1:$B$6230,0)),"",INDIRECT("'SorP'!$A$"&amp;MATCH($J10,SorP!$B$1:$B$6230,0))))</f>
        <v>CH-TI</v>
      </c>
      <c r="U10" s="239"/>
      <c r="V10" s="269">
        <f>IF(C10="",NA(),MATCH($B10&amp;$C10,'Smelter Look-up'!$J:$J,0))</f>
        <v>176</v>
      </c>
      <c r="W10" s="270"/>
      <c r="X10" s="270">
        <f t="shared" si="1"/>
        <v>0</v>
      </c>
      <c r="Y10" s="270"/>
      <c r="Z10" s="270"/>
      <c r="AB10" s="272" t="str">
        <f t="shared" si="2"/>
        <v>GoldPAMP S.A.</v>
      </c>
    </row>
    <row r="11" spans="1:34" s="271" customFormat="1" ht="38.25">
      <c r="A11" s="215"/>
      <c r="B11" s="216" t="s">
        <v>1250</v>
      </c>
      <c r="C11" s="347" t="s">
        <v>2960</v>
      </c>
      <c r="D11" s="216" t="s">
        <v>15512</v>
      </c>
      <c r="E11" s="216" t="s">
        <v>1218</v>
      </c>
      <c r="F11" s="216" t="s">
        <v>833</v>
      </c>
      <c r="G11" s="216" t="s">
        <v>15513</v>
      </c>
      <c r="H11" s="348" t="s">
        <v>15512</v>
      </c>
      <c r="I11" s="349" t="s">
        <v>1920</v>
      </c>
      <c r="J11" s="349" t="s">
        <v>1786</v>
      </c>
      <c r="K11" s="267"/>
      <c r="L11" s="267"/>
      <c r="M11" s="267"/>
      <c r="N11" s="267"/>
      <c r="O11" s="267"/>
      <c r="P11" s="219"/>
      <c r="Q11" s="268"/>
      <c r="R11" s="216" t="str">
        <f ca="1">IF(ISERROR($V11),"",OFFSET('Smelter Look-up'!$C$4,$V11-4,0)&amp;"")</f>
        <v>Valcambi S.A.</v>
      </c>
      <c r="S11" s="224" t="str">
        <f t="shared" ca="1" si="0"/>
        <v>CH</v>
      </c>
      <c r="T11" s="224" t="str">
        <f ca="1">IF(B11="","",IF(ISERROR(MATCH($J11,SorP!$B$1:$B$6230,0)),"",INDIRECT("'SorP'!$A$"&amp;MATCH($J11,SorP!$B$1:$B$6230,0))))</f>
        <v>CH-TI</v>
      </c>
      <c r="U11" s="239"/>
      <c r="V11" s="269">
        <f>IF(C11="",NA(),MATCH($B11&amp;$C11,'Smelter Look-up'!$J:$J,0))</f>
        <v>261</v>
      </c>
      <c r="W11" s="270"/>
      <c r="X11" s="270">
        <f t="shared" si="1"/>
        <v>0</v>
      </c>
      <c r="Y11" s="270"/>
      <c r="Z11" s="270"/>
      <c r="AB11" s="272" t="str">
        <f t="shared" si="2"/>
        <v>GoldValcambi S.A.</v>
      </c>
    </row>
    <row r="12" spans="1:34" s="271" customFormat="1" ht="114.75">
      <c r="A12" s="215"/>
      <c r="B12" s="216" t="s">
        <v>1250</v>
      </c>
      <c r="C12" s="347" t="s">
        <v>1455</v>
      </c>
      <c r="D12" s="216" t="s">
        <v>15512</v>
      </c>
      <c r="E12" s="216" t="s">
        <v>1220</v>
      </c>
      <c r="F12" s="216" t="s">
        <v>838</v>
      </c>
      <c r="G12" s="216" t="s">
        <v>15513</v>
      </c>
      <c r="H12" s="348" t="s">
        <v>15512</v>
      </c>
      <c r="I12" s="349" t="s">
        <v>1928</v>
      </c>
      <c r="J12" s="349" t="s">
        <v>15516</v>
      </c>
      <c r="K12" s="267"/>
      <c r="L12" s="267"/>
      <c r="M12" s="267"/>
      <c r="N12" s="267"/>
      <c r="O12" s="267"/>
      <c r="P12" s="219"/>
      <c r="Q12" s="268"/>
      <c r="R12" s="216" t="str">
        <f ca="1">IF(ISERROR($V12),"",OFFSET('Smelter Look-up'!$C$4,$V12-4,0)&amp;"")</f>
        <v>Zhongyuan Gold Smelter of Zhongjin Gold Corporation</v>
      </c>
      <c r="S12" s="224" t="str">
        <f t="shared" ca="1" si="0"/>
        <v>CN</v>
      </c>
      <c r="T12" s="224" t="str">
        <f ca="1">IF(B12="","",IF(ISERROR(MATCH($J12,SorP!$B$1:$B$6230,0)),"",INDIRECT("'SorP'!$A$"&amp;MATCH($J12,SorP!$B$1:$B$6230,0))))</f>
        <v/>
      </c>
      <c r="U12" s="239"/>
      <c r="V12" s="269">
        <f>IF(C12="",NA(),MATCH($B12&amp;$C12,'Smelter Look-up'!$J:$J,0))</f>
        <v>281</v>
      </c>
      <c r="W12" s="270"/>
      <c r="X12" s="270">
        <f t="shared" si="1"/>
        <v>0</v>
      </c>
      <c r="Y12" s="270"/>
      <c r="Z12" s="270"/>
      <c r="AB12" s="272" t="str">
        <f t="shared" si="2"/>
        <v>GoldZhongyuan Gold Smelter of Zhongjin Gold Corporation</v>
      </c>
    </row>
    <row r="13" spans="1:34" s="271" customFormat="1" ht="63.75">
      <c r="A13" s="215"/>
      <c r="B13" s="216" t="s">
        <v>1250</v>
      </c>
      <c r="C13" s="347" t="s">
        <v>2568</v>
      </c>
      <c r="D13" s="216" t="s">
        <v>15512</v>
      </c>
      <c r="E13" s="216" t="s">
        <v>1009</v>
      </c>
      <c r="F13" s="216" t="s">
        <v>815</v>
      </c>
      <c r="G13" s="216" t="s">
        <v>15513</v>
      </c>
      <c r="H13" s="348" t="s">
        <v>15512</v>
      </c>
      <c r="I13" s="349" t="s">
        <v>1883</v>
      </c>
      <c r="J13" s="349" t="s">
        <v>1884</v>
      </c>
      <c r="K13" s="267"/>
      <c r="L13" s="267"/>
      <c r="M13" s="267"/>
      <c r="N13" s="267"/>
      <c r="O13" s="267"/>
      <c r="P13" s="219"/>
      <c r="Q13" s="268"/>
      <c r="R13" s="216" t="str">
        <f ca="1">IF(ISERROR($V13),"",OFFSET('Smelter Look-up'!$C$4,$V13-4,0)&amp;"")</f>
        <v>Rand Refinery (Pty) Ltd.</v>
      </c>
      <c r="S13" s="224" t="str">
        <f t="shared" ca="1" si="0"/>
        <v>ZA</v>
      </c>
      <c r="T13" s="224" t="str">
        <f ca="1">IF(B13="","",IF(ISERROR(MATCH($J13,SorP!$B$1:$B$6230,0)),"",INDIRECT("'SorP'!$A$"&amp;MATCH($J13,SorP!$B$1:$B$6230,0))))</f>
        <v>ZA-GT</v>
      </c>
      <c r="U13" s="239"/>
      <c r="V13" s="269">
        <f>IF(C13="",NA(),MATCH($B13&amp;$C13,'Smelter Look-up'!$J:$J,0))</f>
        <v>189</v>
      </c>
      <c r="W13" s="270"/>
      <c r="X13" s="270">
        <f t="shared" si="1"/>
        <v>0</v>
      </c>
      <c r="Y13" s="270"/>
      <c r="Z13" s="270"/>
      <c r="AB13" s="272" t="str">
        <f t="shared" si="2"/>
        <v>GoldRand Refinery (Pty) Ltd.</v>
      </c>
    </row>
    <row r="14" spans="1:34" s="271" customFormat="1" ht="63.75">
      <c r="A14" s="215"/>
      <c r="B14" s="216" t="s">
        <v>1252</v>
      </c>
      <c r="C14" s="347" t="s">
        <v>2549</v>
      </c>
      <c r="D14" s="216"/>
      <c r="E14" s="216" t="str">
        <f ca="1">IF(ISERROR($V14),"",OFFSET('Smelter Look-up'!$D$4,$V14-4,0)&amp;"")</f>
        <v>JAPAN</v>
      </c>
      <c r="F14" s="216" t="str">
        <f ca="1">IF(ISERROR($V14),"",OFFSET('Smelter Look-up'!$E$4,$V14-4,0))</f>
        <v>CID000092</v>
      </c>
      <c r="G14" s="216" t="str">
        <f ca="1">IF(C14=$X$4,"Enter smelter details", IF(ISERROR($V14),"",OFFSET('Smelter Look-up'!$F$4,$V14-4,0)))</f>
        <v>RMI</v>
      </c>
      <c r="H14" s="217">
        <f ca="1">IF(ISERROR($V14),"",OFFSET('Smelter Look-up'!$G$4,$V14-4,0))</f>
        <v>0</v>
      </c>
      <c r="I14" s="218" t="str">
        <f ca="1">IF(ISERROR($V14),"",OFFSET('Smelter Look-up'!$H$4,$V14-4,0))</f>
        <v>Tamura</v>
      </c>
      <c r="J14" s="218" t="str">
        <f ca="1">IF(ISERROR($V14),"",OFFSET('Smelter Look-up'!$I$4,$V14-4,0))</f>
        <v>Fukushima</v>
      </c>
      <c r="K14" s="267"/>
      <c r="L14" s="267"/>
      <c r="M14" s="267"/>
      <c r="N14" s="267"/>
      <c r="O14" s="267"/>
      <c r="P14" s="219"/>
      <c r="Q14" s="268" t="s">
        <v>15519</v>
      </c>
      <c r="R14" s="216" t="str">
        <f ca="1">IF(ISERROR($V14),"",OFFSET('Smelter Look-up'!$C$4,$V14-4,0)&amp;"")</f>
        <v>Asaka Riken Co., Ltd.</v>
      </c>
      <c r="S14" s="224" t="str">
        <f t="shared" ca="1" si="0"/>
        <v>JP</v>
      </c>
      <c r="T14" s="224" t="str">
        <f ca="1">IF(B14="","",IF(ISERROR(MATCH($J14,SorP!$B$1:$B$6230,0)),"",INDIRECT("'SorP'!$A$"&amp;MATCH($J14,SorP!$B$1:$B$6230,0))))</f>
        <v>JP-07</v>
      </c>
      <c r="U14" s="239"/>
      <c r="V14" s="269">
        <f>IF(C14="",NA(),MATCH($B14&amp;$C14,'Smelter Look-up'!$J:$J,0))</f>
        <v>286</v>
      </c>
      <c r="W14" s="270"/>
      <c r="X14" s="270">
        <f t="shared" ca="1" si="1"/>
        <v>0</v>
      </c>
      <c r="Y14" s="270"/>
      <c r="Z14" s="270"/>
      <c r="AB14" s="272" t="str">
        <f t="shared" si="2"/>
        <v>TantalumAsaka Riken Co., Ltd.</v>
      </c>
    </row>
    <row r="15" spans="1:34" s="271" customFormat="1" ht="114.75">
      <c r="A15" s="215"/>
      <c r="B15" s="216" t="s">
        <v>1252</v>
      </c>
      <c r="C15" s="347" t="s">
        <v>3</v>
      </c>
      <c r="D15" s="216"/>
      <c r="E15" s="216" t="str">
        <f ca="1">IF(ISERROR($V15),"",OFFSET('Smelter Look-up'!$D$4,$V15-4,0)&amp;"")</f>
        <v>CHINA</v>
      </c>
      <c r="F15" s="216" t="str">
        <f ca="1">IF(ISERROR($V15),"",OFFSET('Smelter Look-up'!$E$4,$V15-4,0))</f>
        <v>CID000211</v>
      </c>
      <c r="G15" s="216" t="str">
        <f ca="1">IF(C15=$X$4,"Enter smelter details", IF(ISERROR($V15),"",OFFSET('Smelter Look-up'!$F$4,$V15-4,0)))</f>
        <v>RMI</v>
      </c>
      <c r="H15" s="217">
        <f ca="1">IF(ISERROR($V15),"",OFFSET('Smelter Look-up'!$G$4,$V15-4,0))</f>
        <v>0</v>
      </c>
      <c r="I15" s="218" t="str">
        <f ca="1">IF(ISERROR($V15),"",OFFSET('Smelter Look-up'!$H$4,$V15-4,0))</f>
        <v>Changsha</v>
      </c>
      <c r="J15" s="218" t="str">
        <f ca="1">IF(ISERROR($V15),"",OFFSET('Smelter Look-up'!$I$4,$V15-4,0))</f>
        <v>Hunan Sheng</v>
      </c>
      <c r="K15" s="267"/>
      <c r="L15" s="267"/>
      <c r="M15" s="267"/>
      <c r="N15" s="267"/>
      <c r="O15" s="267"/>
      <c r="P15" s="219"/>
      <c r="Q15" s="268" t="s">
        <v>15519</v>
      </c>
      <c r="R15" s="216" t="str">
        <f ca="1">IF(ISERROR($V15),"",OFFSET('Smelter Look-up'!$C$4,$V15-4,0)&amp;"")</f>
        <v>Changsha South Tantalum Niobium Co., Ltd.</v>
      </c>
      <c r="S15" s="224" t="str">
        <f t="shared" ca="1" si="0"/>
        <v>CN</v>
      </c>
      <c r="T15" s="224" t="str">
        <f ca="1">IF(B15="","",IF(ISERROR(MATCH($J15,SorP!$B$1:$B$6230,0)),"",INDIRECT("'SorP'!$A$"&amp;MATCH($J15,SorP!$B$1:$B$6230,0))))</f>
        <v>CN-HN</v>
      </c>
      <c r="U15" s="239"/>
      <c r="V15" s="269">
        <f>IF(C15="",NA(),MATCH($B15&amp;$C15,'Smelter Look-up'!$J:$J,0))</f>
        <v>287</v>
      </c>
      <c r="W15" s="270"/>
      <c r="X15" s="270">
        <f t="shared" ca="1" si="1"/>
        <v>0</v>
      </c>
      <c r="Y15" s="270"/>
      <c r="Z15" s="270"/>
      <c r="AB15" s="272" t="str">
        <f t="shared" si="2"/>
        <v>TantalumChangsha South Tantalum Niobium Co., Ltd.</v>
      </c>
    </row>
    <row r="16" spans="1:34" s="271" customFormat="1" ht="114.75">
      <c r="A16" s="215"/>
      <c r="B16" s="216" t="s">
        <v>1252</v>
      </c>
      <c r="C16" s="347" t="s">
        <v>14001</v>
      </c>
      <c r="D16" s="216"/>
      <c r="E16" s="216" t="str">
        <f ca="1">IF(ISERROR($V16),"",OFFSET('Smelter Look-up'!$D$4,$V16-4,0)&amp;"")</f>
        <v>CHINA</v>
      </c>
      <c r="F16" s="216" t="str">
        <f ca="1">IF(ISERROR($V16),"",OFFSET('Smelter Look-up'!$E$4,$V16-4,0))</f>
        <v>CID000291</v>
      </c>
      <c r="G16" s="216" t="str">
        <f ca="1">IF(C16=$X$4,"Enter smelter details", IF(ISERROR($V16),"",OFFSET('Smelter Look-up'!$F$4,$V16-4,0)))</f>
        <v>RMI</v>
      </c>
      <c r="H16" s="217">
        <f ca="1">IF(ISERROR($V16),"",OFFSET('Smelter Look-up'!$G$4,$V16-4,0))</f>
        <v>0</v>
      </c>
      <c r="I16" s="218" t="str">
        <f ca="1">IF(ISERROR($V16),"",OFFSET('Smelter Look-up'!$H$4,$V16-4,0))</f>
        <v>Conghua</v>
      </c>
      <c r="J16" s="218" t="str">
        <f ca="1">IF(ISERROR($V16),"",OFFSET('Smelter Look-up'!$I$4,$V16-4,0))</f>
        <v>Guangdong Sheng</v>
      </c>
      <c r="K16" s="267"/>
      <c r="L16" s="267"/>
      <c r="M16" s="267"/>
      <c r="N16" s="267"/>
      <c r="O16" s="267"/>
      <c r="P16" s="219"/>
      <c r="Q16" s="268" t="s">
        <v>15519</v>
      </c>
      <c r="R16" s="216" t="str">
        <f ca="1">IF(ISERROR($V16),"",OFFSET('Smelter Look-up'!$C$4,$V16-4,0)&amp;"")</f>
        <v>Guangdong Rising Rare Metals-EO Materials Ltd.</v>
      </c>
      <c r="S16" s="224" t="str">
        <f t="shared" ca="1" si="0"/>
        <v>CN</v>
      </c>
      <c r="T16" s="224" t="str">
        <f ca="1">IF(B16="","",IF(ISERROR(MATCH($J16,SorP!$B$1:$B$6230,0)),"",INDIRECT("'SorP'!$A$"&amp;MATCH($J16,SorP!$B$1:$B$6230,0))))</f>
        <v>CN-GD</v>
      </c>
      <c r="U16" s="239"/>
      <c r="V16" s="269">
        <f>IF(C16="",NA(),MATCH($B16&amp;$C16,'Smelter Look-up'!$J:$J,0))</f>
        <v>298</v>
      </c>
      <c r="W16" s="270"/>
      <c r="X16" s="270">
        <f t="shared" ca="1" si="1"/>
        <v>0</v>
      </c>
      <c r="Y16" s="270"/>
      <c r="Z16" s="270"/>
      <c r="AB16" s="272" t="str">
        <f t="shared" si="2"/>
        <v>TantalumGuangdong Rising Rare Metals-EO Materials Ltd.</v>
      </c>
    </row>
    <row r="17" spans="1:28" s="271" customFormat="1" ht="38.25">
      <c r="A17" s="215"/>
      <c r="B17" s="216" t="s">
        <v>1252</v>
      </c>
      <c r="C17" s="347" t="s">
        <v>1238</v>
      </c>
      <c r="D17" s="216"/>
      <c r="E17" s="216" t="str">
        <f ca="1">IF(ISERROR($V17),"",OFFSET('Smelter Look-up'!$D$4,$V17-4,0)&amp;"")</f>
        <v>UNITED STATES OF AMERICA</v>
      </c>
      <c r="F17" s="216" t="str">
        <f ca="1">IF(ISERROR($V17),"",OFFSET('Smelter Look-up'!$E$4,$V17-4,0))</f>
        <v>CID000456</v>
      </c>
      <c r="G17" s="216" t="str">
        <f ca="1">IF(C17=$X$4,"Enter smelter details", IF(ISERROR($V17),"",OFFSET('Smelter Look-up'!$F$4,$V17-4,0)))</f>
        <v>RMI</v>
      </c>
      <c r="H17" s="217">
        <f ca="1">IF(ISERROR($V17),"",OFFSET('Smelter Look-up'!$G$4,$V17-4,0))</f>
        <v>0</v>
      </c>
      <c r="I17" s="218" t="str">
        <f ca="1">IF(ISERROR($V17),"",OFFSET('Smelter Look-up'!$H$4,$V17-4,0))</f>
        <v>Pompano Beach</v>
      </c>
      <c r="J17" s="218" t="str">
        <f ca="1">IF(ISERROR($V17),"",OFFSET('Smelter Look-up'!$I$4,$V17-4,0))</f>
        <v>Florida</v>
      </c>
      <c r="K17" s="267"/>
      <c r="L17" s="267"/>
      <c r="M17" s="267"/>
      <c r="N17" s="267"/>
      <c r="O17" s="267"/>
      <c r="P17" s="219"/>
      <c r="Q17" s="268" t="s">
        <v>15519</v>
      </c>
      <c r="R17" s="216" t="str">
        <f ca="1">IF(ISERROR($V17),"",OFFSET('Smelter Look-up'!$C$4,$V17-4,0)&amp;"")</f>
        <v>Exotech Inc.</v>
      </c>
      <c r="S17" s="224" t="str">
        <f t="shared" ca="1" si="0"/>
        <v>US</v>
      </c>
      <c r="T17" s="224" t="str">
        <f ca="1">IF(B17="","",IF(ISERROR(MATCH($J17,SorP!$B$1:$B$6230,0)),"",INDIRECT("'SorP'!$A$"&amp;MATCH($J17,SorP!$B$1:$B$6230,0))))</f>
        <v>US-FL</v>
      </c>
      <c r="U17" s="239"/>
      <c r="V17" s="269">
        <f>IF(C17="",NA(),MATCH($B17&amp;$C17,'Smelter Look-up'!$J:$J,0))</f>
        <v>292</v>
      </c>
      <c r="W17" s="270"/>
      <c r="X17" s="270">
        <f t="shared" ca="1" si="1"/>
        <v>0</v>
      </c>
      <c r="Y17" s="270"/>
      <c r="Z17" s="270"/>
      <c r="AB17" s="272" t="str">
        <f t="shared" si="2"/>
        <v>TantalumExotech Inc.</v>
      </c>
    </row>
    <row r="18" spans="1:28" s="271" customFormat="1" ht="25.5">
      <c r="A18" s="215"/>
      <c r="B18" s="216" t="s">
        <v>1252</v>
      </c>
      <c r="C18" s="347" t="s">
        <v>1963</v>
      </c>
      <c r="D18" s="216"/>
      <c r="E18" s="216" t="str">
        <f ca="1">IF(ISERROR($V18),"",OFFSET('Smelter Look-up'!$D$4,$V18-4,0)&amp;"")</f>
        <v>CHINA</v>
      </c>
      <c r="F18" s="216" t="str">
        <f ca="1">IF(ISERROR($V18),"",OFFSET('Smelter Look-up'!$E$4,$V18-4,0))</f>
        <v>CID000460</v>
      </c>
      <c r="G18" s="216" t="str">
        <f ca="1">IF(C18=$X$4,"Enter smelter details", IF(ISERROR($V18),"",OFFSET('Smelter Look-up'!$F$4,$V18-4,0)))</f>
        <v>RMI</v>
      </c>
      <c r="H18" s="217">
        <f ca="1">IF(ISERROR($V18),"",OFFSET('Smelter Look-up'!$G$4,$V18-4,0))</f>
        <v>0</v>
      </c>
      <c r="I18" s="218" t="str">
        <f ca="1">IF(ISERROR($V18),"",OFFSET('Smelter Look-up'!$H$4,$V18-4,0))</f>
        <v>Jiangmen</v>
      </c>
      <c r="J18" s="218" t="str">
        <f ca="1">IF(ISERROR($V18),"",OFFSET('Smelter Look-up'!$I$4,$V18-4,0))</f>
        <v>Guangdong Sheng</v>
      </c>
      <c r="K18" s="267"/>
      <c r="L18" s="267"/>
      <c r="M18" s="267"/>
      <c r="N18" s="267"/>
      <c r="O18" s="267"/>
      <c r="P18" s="219"/>
      <c r="Q18" s="268" t="s">
        <v>15519</v>
      </c>
      <c r="R18" s="216" t="str">
        <f ca="1">IF(ISERROR($V18),"",OFFSET('Smelter Look-up'!$C$4,$V18-4,0)&amp;"")</f>
        <v>F&amp;X Electro-Materials Ltd.</v>
      </c>
      <c r="S18" s="224" t="str">
        <f t="shared" ca="1" si="0"/>
        <v>CN</v>
      </c>
      <c r="T18" s="224" t="str">
        <f ca="1">IF(B18="","",IF(ISERROR(MATCH($J18,SorP!$B$1:$B$6230,0)),"",INDIRECT("'SorP'!$A$"&amp;MATCH($J18,SorP!$B$1:$B$6230,0))))</f>
        <v>CN-GD</v>
      </c>
      <c r="U18" s="239"/>
      <c r="V18" s="269">
        <f>IF(C18="",NA(),MATCH($B18&amp;$C18,'Smelter Look-up'!$J:$J,0))</f>
        <v>293</v>
      </c>
      <c r="W18" s="270"/>
      <c r="X18" s="270">
        <f t="shared" ca="1" si="1"/>
        <v>0</v>
      </c>
      <c r="Y18" s="270"/>
      <c r="Z18" s="270"/>
      <c r="AB18" s="272" t="str">
        <f t="shared" si="2"/>
        <v>TantalumF &amp; X</v>
      </c>
    </row>
    <row r="19" spans="1:28" s="271" customFormat="1" ht="102">
      <c r="A19" s="215"/>
      <c r="B19" s="216" t="s">
        <v>1252</v>
      </c>
      <c r="C19" s="347" t="s">
        <v>844</v>
      </c>
      <c r="D19" s="216"/>
      <c r="E19" s="216" t="str">
        <f ca="1">IF(ISERROR($V19),"",OFFSET('Smelter Look-up'!$D$4,$V19-4,0)&amp;"")</f>
        <v>CHINA</v>
      </c>
      <c r="F19" s="216" t="str">
        <f ca="1">IF(ISERROR($V19),"",OFFSET('Smelter Look-up'!$E$4,$V19-4,0))</f>
        <v>CID000616</v>
      </c>
      <c r="G19" s="216" t="str">
        <f ca="1">IF(C19=$X$4,"Enter smelter details", IF(ISERROR($V19),"",OFFSET('Smelter Look-up'!$F$4,$V19-4,0)))</f>
        <v>RMI</v>
      </c>
      <c r="H19" s="217">
        <f ca="1">IF(ISERROR($V19),"",OFFSET('Smelter Look-up'!$G$4,$V19-4,0))</f>
        <v>0</v>
      </c>
      <c r="I19" s="218" t="str">
        <f ca="1">IF(ISERROR($V19),"",OFFSET('Smelter Look-up'!$H$4,$V19-4,0))</f>
        <v>Yingde</v>
      </c>
      <c r="J19" s="218" t="str">
        <f ca="1">IF(ISERROR($V19),"",OFFSET('Smelter Look-up'!$I$4,$V19-4,0))</f>
        <v>Guangdong Sheng</v>
      </c>
      <c r="K19" s="267"/>
      <c r="L19" s="267"/>
      <c r="M19" s="267"/>
      <c r="N19" s="267"/>
      <c r="O19" s="267"/>
      <c r="P19" s="219"/>
      <c r="Q19" s="268" t="s">
        <v>15519</v>
      </c>
      <c r="R19" s="216" t="str">
        <f ca="1">IF(ISERROR($V19),"",OFFSET('Smelter Look-up'!$C$4,$V19-4,0)&amp;"")</f>
        <v>Guangdong Zhiyuan New Material Co., Ltd.</v>
      </c>
      <c r="S19" s="224" t="str">
        <f t="shared" ca="1" si="0"/>
        <v>CN</v>
      </c>
      <c r="T19" s="224" t="str">
        <f ca="1">IF(B19="","",IF(ISERROR(MATCH($J19,SorP!$B$1:$B$6230,0)),"",INDIRECT("'SorP'!$A$"&amp;MATCH($J19,SorP!$B$1:$B$6230,0))))</f>
        <v>CN-GD</v>
      </c>
      <c r="U19" s="239"/>
      <c r="V19" s="269">
        <f>IF(C19="",NA(),MATCH($B19&amp;$C19,'Smelter Look-up'!$J:$J,0))</f>
        <v>299</v>
      </c>
      <c r="W19" s="270"/>
      <c r="X19" s="270">
        <f t="shared" ca="1" si="1"/>
        <v>0</v>
      </c>
      <c r="Y19" s="270"/>
      <c r="Z19" s="270"/>
      <c r="AB19" s="272" t="str">
        <f t="shared" si="2"/>
        <v>TantalumGuangdong Zhiyuan New Material Co., Ltd.</v>
      </c>
    </row>
    <row r="20" spans="1:28" s="271" customFormat="1" ht="102">
      <c r="A20" s="215"/>
      <c r="B20" s="216" t="s">
        <v>1252</v>
      </c>
      <c r="C20" s="347" t="s">
        <v>5</v>
      </c>
      <c r="D20" s="216"/>
      <c r="E20" s="216" t="str">
        <f ca="1">IF(ISERROR($V20),"",OFFSET('Smelter Look-up'!$D$4,$V20-4,0)&amp;"")</f>
        <v>CHINA</v>
      </c>
      <c r="F20" s="216" t="str">
        <f ca="1">IF(ISERROR($V20),"",OFFSET('Smelter Look-up'!$E$4,$V20-4,0))</f>
        <v>CID000914</v>
      </c>
      <c r="G20" s="216" t="str">
        <f ca="1">IF(C20=$X$4,"Enter smelter details", IF(ISERROR($V20),"",OFFSET('Smelter Look-up'!$F$4,$V20-4,0)))</f>
        <v>RMI</v>
      </c>
      <c r="H20" s="217">
        <f ca="1">IF(ISERROR($V20),"",OFFSET('Smelter Look-up'!$G$4,$V20-4,0))</f>
        <v>0</v>
      </c>
      <c r="I20" s="218" t="str">
        <f ca="1">IF(ISERROR($V20),"",OFFSET('Smelter Look-up'!$H$4,$V20-4,0))</f>
        <v>Jiujiang</v>
      </c>
      <c r="J20" s="218" t="str">
        <f ca="1">IF(ISERROR($V20),"",OFFSET('Smelter Look-up'!$I$4,$V20-4,0))</f>
        <v>Jiangxi Sheng</v>
      </c>
      <c r="K20" s="267"/>
      <c r="L20" s="267"/>
      <c r="M20" s="267"/>
      <c r="N20" s="267"/>
      <c r="O20" s="267"/>
      <c r="P20" s="219"/>
      <c r="Q20" s="268" t="s">
        <v>15519</v>
      </c>
      <c r="R20" s="216" t="str">
        <f ca="1">IF(ISERROR($V20),"",OFFSET('Smelter Look-up'!$C$4,$V20-4,0)&amp;"")</f>
        <v>JiuJiang JinXin Nonferrous Metals Co., Ltd.</v>
      </c>
      <c r="S20" s="224" t="str">
        <f t="shared" ca="1" si="0"/>
        <v>CN</v>
      </c>
      <c r="T20" s="224" t="str">
        <f ca="1">IF(B20="","",IF(ISERROR(MATCH($J20,SorP!$B$1:$B$6230,0)),"",INDIRECT("'SorP'!$A$"&amp;MATCH($J20,SorP!$B$1:$B$6230,0))))</f>
        <v>CN-JX</v>
      </c>
      <c r="U20" s="239"/>
      <c r="V20" s="269">
        <f>IF(C20="",NA(),MATCH($B20&amp;$C20,'Smelter Look-up'!$J:$J,0))</f>
        <v>310</v>
      </c>
      <c r="W20" s="270"/>
      <c r="X20" s="270">
        <f t="shared" ca="1" si="1"/>
        <v>0</v>
      </c>
      <c r="Y20" s="270"/>
      <c r="Z20" s="270"/>
      <c r="AB20" s="272" t="str">
        <f t="shared" si="2"/>
        <v>TantalumJiuJiang JinXin Nonferrous Metals Co., Ltd.</v>
      </c>
    </row>
    <row r="21" spans="1:28" s="271" customFormat="1" ht="76.5">
      <c r="A21" s="215"/>
      <c r="B21" s="216" t="s">
        <v>1252</v>
      </c>
      <c r="C21" s="347" t="s">
        <v>50</v>
      </c>
      <c r="D21" s="216"/>
      <c r="E21" s="216" t="str">
        <f ca="1">IF(ISERROR($V21),"",OFFSET('Smelter Look-up'!$D$4,$V21-4,0)&amp;"")</f>
        <v>CHINA</v>
      </c>
      <c r="F21" s="216" t="str">
        <f ca="1">IF(ISERROR($V21),"",OFFSET('Smelter Look-up'!$E$4,$V21-4,0))</f>
        <v>CID000917</v>
      </c>
      <c r="G21" s="216" t="str">
        <f ca="1">IF(C21=$X$4,"Enter smelter details", IF(ISERROR($V21),"",OFFSET('Smelter Look-up'!$F$4,$V21-4,0)))</f>
        <v>RMI</v>
      </c>
      <c r="H21" s="217">
        <f ca="1">IF(ISERROR($V21),"",OFFSET('Smelter Look-up'!$G$4,$V21-4,0))</f>
        <v>0</v>
      </c>
      <c r="I21" s="218" t="str">
        <f ca="1">IF(ISERROR($V21),"",OFFSET('Smelter Look-up'!$H$4,$V21-4,0))</f>
        <v>Jiujiang</v>
      </c>
      <c r="J21" s="218" t="str">
        <f ca="1">IF(ISERROR($V21),"",OFFSET('Smelter Look-up'!$I$4,$V21-4,0))</f>
        <v>Jiangxi Sheng</v>
      </c>
      <c r="K21" s="267"/>
      <c r="L21" s="267"/>
      <c r="M21" s="267"/>
      <c r="N21" s="267"/>
      <c r="O21" s="267"/>
      <c r="P21" s="219"/>
      <c r="Q21" s="268" t="s">
        <v>15519</v>
      </c>
      <c r="R21" s="216" t="str">
        <f ca="1">IF(ISERROR($V21),"",OFFSET('Smelter Look-up'!$C$4,$V21-4,0)&amp;"")</f>
        <v>Jiujiang Tanbre Co., Ltd.</v>
      </c>
      <c r="S21" s="224" t="str">
        <f t="shared" ca="1" si="0"/>
        <v>CN</v>
      </c>
      <c r="T21" s="224" t="str">
        <f ca="1">IF(B21="","",IF(ISERROR(MATCH($J21,SorP!$B$1:$B$6230,0)),"",INDIRECT("'SorP'!$A$"&amp;MATCH($J21,SorP!$B$1:$B$6230,0))))</f>
        <v>CN-JX</v>
      </c>
      <c r="U21" s="239"/>
      <c r="V21" s="269">
        <f>IF(C21="",NA(),MATCH($B21&amp;$C21,'Smelter Look-up'!$J:$J,0))</f>
        <v>312</v>
      </c>
      <c r="W21" s="270"/>
      <c r="X21" s="270">
        <f t="shared" ca="1" si="1"/>
        <v>0</v>
      </c>
      <c r="Y21" s="270"/>
      <c r="Z21" s="270"/>
      <c r="AB21" s="272" t="str">
        <f t="shared" si="2"/>
        <v>TantalumJiujiang Tanbre Co., Ltd.</v>
      </c>
    </row>
    <row r="22" spans="1:28" s="271" customFormat="1" ht="51">
      <c r="A22" s="215"/>
      <c r="B22" s="216" t="s">
        <v>1252</v>
      </c>
      <c r="C22" s="347" t="s">
        <v>51</v>
      </c>
      <c r="D22" s="216"/>
      <c r="E22" s="216" t="str">
        <f ca="1">IF(ISERROR($V22),"",OFFSET('Smelter Look-up'!$D$4,$V22-4,0)&amp;"")</f>
        <v>BRAZIL</v>
      </c>
      <c r="F22" s="216" t="str">
        <f ca="1">IF(ISERROR($V22),"",OFFSET('Smelter Look-up'!$E$4,$V22-4,0))</f>
        <v>CID001076</v>
      </c>
      <c r="G22" s="216" t="str">
        <f ca="1">IF(C22=$X$4,"Enter smelter details", IF(ISERROR($V22),"",OFFSET('Smelter Look-up'!$F$4,$V22-4,0)))</f>
        <v>RMI</v>
      </c>
      <c r="H22" s="217">
        <f ca="1">IF(ISERROR($V22),"",OFFSET('Smelter Look-up'!$G$4,$V22-4,0))</f>
        <v>0</v>
      </c>
      <c r="I22" s="218" t="str">
        <f ca="1">IF(ISERROR($V22),"",OFFSET('Smelter Look-up'!$H$4,$V22-4,0))</f>
        <v>São João del Rei</v>
      </c>
      <c r="J22" s="218" t="str">
        <f ca="1">IF(ISERROR($V22),"",OFFSET('Smelter Look-up'!$I$4,$V22-4,0))</f>
        <v>Minas Gerais</v>
      </c>
      <c r="K22" s="267"/>
      <c r="L22" s="267"/>
      <c r="M22" s="267"/>
      <c r="N22" s="267"/>
      <c r="O22" s="267"/>
      <c r="P22" s="219"/>
      <c r="Q22" s="268" t="s">
        <v>15519</v>
      </c>
      <c r="R22" s="216" t="str">
        <f ca="1">IF(ISERROR($V22),"",OFFSET('Smelter Look-up'!$C$4,$V22-4,0)&amp;"")</f>
        <v>LSM Brasil S.A.</v>
      </c>
      <c r="S22" s="224" t="str">
        <f t="shared" ca="1" si="0"/>
        <v>BR</v>
      </c>
      <c r="T22" s="224" t="str">
        <f ca="1">IF(B22="","",IF(ISERROR(MATCH($J22,SorP!$B$1:$B$6230,0)),"",INDIRECT("'SorP'!$A$"&amp;MATCH($J22,SorP!$B$1:$B$6230,0))))</f>
        <v>BR-MG</v>
      </c>
      <c r="U22" s="239"/>
      <c r="V22" s="269">
        <f>IF(C22="",NA(),MATCH($B22&amp;$C22,'Smelter Look-up'!$J:$J,0))</f>
        <v>316</v>
      </c>
      <c r="W22" s="270"/>
      <c r="X22" s="270">
        <f t="shared" ca="1" si="1"/>
        <v>0</v>
      </c>
      <c r="Y22" s="270"/>
      <c r="Z22" s="270"/>
      <c r="AB22" s="272" t="str">
        <f t="shared" si="2"/>
        <v>TantalumLSM Brasil S.A.</v>
      </c>
    </row>
    <row r="23" spans="1:28" s="271" customFormat="1" ht="102">
      <c r="A23" s="215"/>
      <c r="B23" s="216" t="s">
        <v>1252</v>
      </c>
      <c r="C23" s="347" t="s">
        <v>1969</v>
      </c>
      <c r="D23" s="216"/>
      <c r="E23" s="216" t="str">
        <f ca="1">IF(ISERROR($V23),"",OFFSET('Smelter Look-up'!$D$4,$V23-4,0)&amp;"")</f>
        <v>INDIA</v>
      </c>
      <c r="F23" s="216" t="str">
        <f ca="1">IF(ISERROR($V23),"",OFFSET('Smelter Look-up'!$E$4,$V23-4,0))</f>
        <v>CID001163</v>
      </c>
      <c r="G23" s="216" t="str">
        <f ca="1">IF(C23=$X$4,"Enter smelter details", IF(ISERROR($V23),"",OFFSET('Smelter Look-up'!$F$4,$V23-4,0)))</f>
        <v>RMI</v>
      </c>
      <c r="H23" s="217">
        <f ca="1">IF(ISERROR($V23),"",OFFSET('Smelter Look-up'!$G$4,$V23-4,0))</f>
        <v>0</v>
      </c>
      <c r="I23" s="218" t="str">
        <f ca="1">IF(ISERROR($V23),"",OFFSET('Smelter Look-up'!$H$4,$V23-4,0))</f>
        <v>District Raigad</v>
      </c>
      <c r="J23" s="218" t="str">
        <f ca="1">IF(ISERROR($V23),"",OFFSET('Smelter Look-up'!$I$4,$V23-4,0))</f>
        <v>Maharashtra</v>
      </c>
      <c r="K23" s="267"/>
      <c r="L23" s="267"/>
      <c r="M23" s="267"/>
      <c r="N23" s="267"/>
      <c r="O23" s="267"/>
      <c r="P23" s="219"/>
      <c r="Q23" s="268" t="s">
        <v>15519</v>
      </c>
      <c r="R23" s="216" t="str">
        <f ca="1">IF(ISERROR($V23),"",OFFSET('Smelter Look-up'!$C$4,$V23-4,0)&amp;"")</f>
        <v>Metallurgical Products India Pvt., Ltd.</v>
      </c>
      <c r="S23" s="224" t="str">
        <f t="shared" ca="1" si="0"/>
        <v>IN</v>
      </c>
      <c r="T23" s="224" t="str">
        <f ca="1">IF(B23="","",IF(ISERROR(MATCH($J23,SorP!$B$1:$B$6230,0)),"",INDIRECT("'SorP'!$A$"&amp;MATCH($J23,SorP!$B$1:$B$6230,0))))</f>
        <v>IN-MH</v>
      </c>
      <c r="U23" s="239"/>
      <c r="V23" s="269">
        <f>IF(C23="",NA(),MATCH($B23&amp;$C23,'Smelter Look-up'!$J:$J,0))</f>
        <v>317</v>
      </c>
      <c r="W23" s="270"/>
      <c r="X23" s="270">
        <f t="shared" ca="1" si="1"/>
        <v>0</v>
      </c>
      <c r="Y23" s="270"/>
      <c r="Z23" s="270"/>
      <c r="AB23" s="272" t="str">
        <f t="shared" si="2"/>
        <v>TantalumMetallurgical Products India Pvt. Ltd. (MPIL)</v>
      </c>
    </row>
    <row r="24" spans="1:28" s="271" customFormat="1" ht="63.75">
      <c r="A24" s="215"/>
      <c r="B24" s="216" t="s">
        <v>1252</v>
      </c>
      <c r="C24" s="347" t="s">
        <v>13318</v>
      </c>
      <c r="D24" s="216"/>
      <c r="E24" s="216" t="str">
        <f ca="1">IF(ISERROR($V24),"",OFFSET('Smelter Look-up'!$D$4,$V24-4,0)&amp;"")</f>
        <v>BRAZIL</v>
      </c>
      <c r="F24" s="216" t="str">
        <f ca="1">IF(ISERROR($V24),"",OFFSET('Smelter Look-up'!$E$4,$V24-4,0))</f>
        <v>CID001175</v>
      </c>
      <c r="G24" s="216" t="str">
        <f ca="1">IF(C24=$X$4,"Enter smelter details", IF(ISERROR($V24),"",OFFSET('Smelter Look-up'!$F$4,$V24-4,0)))</f>
        <v>RMI</v>
      </c>
      <c r="H24" s="217">
        <f ca="1">IF(ISERROR($V24),"",OFFSET('Smelter Look-up'!$G$4,$V24-4,0))</f>
        <v>0</v>
      </c>
      <c r="I24" s="218" t="str">
        <f ca="1">IF(ISERROR($V24),"",OFFSET('Smelter Look-up'!$H$4,$V24-4,0))</f>
        <v>Presidente Figueiredo</v>
      </c>
      <c r="J24" s="218" t="str">
        <f ca="1">IF(ISERROR($V24),"",OFFSET('Smelter Look-up'!$I$4,$V24-4,0))</f>
        <v>Amazonas</v>
      </c>
      <c r="K24" s="267"/>
      <c r="L24" s="267"/>
      <c r="M24" s="267"/>
      <c r="N24" s="267"/>
      <c r="O24" s="267"/>
      <c r="P24" s="219"/>
      <c r="Q24" s="268" t="s">
        <v>15519</v>
      </c>
      <c r="R24" s="216" t="str">
        <f ca="1">IF(ISERROR($V24),"",OFFSET('Smelter Look-up'!$C$4,$V24-4,0)&amp;"")</f>
        <v>Mineracao Taboca S.A.</v>
      </c>
      <c r="S24" s="224" t="str">
        <f t="shared" ca="1" si="0"/>
        <v>BR</v>
      </c>
      <c r="T24" s="224" t="str">
        <f ca="1">IF(B24="","",IF(ISERROR(MATCH($J24,SorP!$B$1:$B$6230,0)),"",INDIRECT("'SorP'!$A$"&amp;MATCH($J24,SorP!$B$1:$B$6230,0))))</f>
        <v>BR-AM</v>
      </c>
      <c r="U24" s="239"/>
      <c r="V24" s="269">
        <f>IF(C24="",NA(),MATCH($B24&amp;$C24,'Smelter Look-up'!$J:$J,0))</f>
        <v>319</v>
      </c>
      <c r="W24" s="270"/>
      <c r="X24" s="270">
        <f t="shared" ca="1" si="1"/>
        <v>0</v>
      </c>
      <c r="Y24" s="270"/>
      <c r="Z24" s="270"/>
      <c r="AB24" s="272" t="str">
        <f t="shared" si="2"/>
        <v>TantalumMineracao Taboca S.A.</v>
      </c>
    </row>
    <row r="25" spans="1:28" s="271" customFormat="1" ht="89.25">
      <c r="A25" s="215"/>
      <c r="B25" s="216" t="s">
        <v>1252</v>
      </c>
      <c r="C25" s="347" t="s">
        <v>1356</v>
      </c>
      <c r="D25" s="216"/>
      <c r="E25" s="216" t="str">
        <f ca="1">IF(ISERROR($V25),"",OFFSET('Smelter Look-up'!$D$4,$V25-4,0)&amp;"")</f>
        <v>JAPAN</v>
      </c>
      <c r="F25" s="216" t="str">
        <f ca="1">IF(ISERROR($V25),"",OFFSET('Smelter Look-up'!$E$4,$V25-4,0))</f>
        <v>CID001192</v>
      </c>
      <c r="G25" s="216" t="str">
        <f ca="1">IF(C25=$X$4,"Enter smelter details", IF(ISERROR($V25),"",OFFSET('Smelter Look-up'!$F$4,$V25-4,0)))</f>
        <v>RMI</v>
      </c>
      <c r="H25" s="217">
        <f ca="1">IF(ISERROR($V25),"",OFFSET('Smelter Look-up'!$G$4,$V25-4,0))</f>
        <v>0</v>
      </c>
      <c r="I25" s="218" t="str">
        <f ca="1">IF(ISERROR($V25),"",OFFSET('Smelter Look-up'!$H$4,$V25-4,0))</f>
        <v>Omuta</v>
      </c>
      <c r="J25" s="218" t="str">
        <f ca="1">IF(ISERROR($V25),"",OFFSET('Smelter Look-up'!$I$4,$V25-4,0))</f>
        <v>Fukuoka</v>
      </c>
      <c r="K25" s="267"/>
      <c r="L25" s="267"/>
      <c r="M25" s="267"/>
      <c r="N25" s="267"/>
      <c r="O25" s="267"/>
      <c r="P25" s="219"/>
      <c r="Q25" s="268" t="s">
        <v>15519</v>
      </c>
      <c r="R25" s="216" t="str">
        <f ca="1">IF(ISERROR($V25),"",OFFSET('Smelter Look-up'!$C$4,$V25-4,0)&amp;"")</f>
        <v>Mitsui Mining and Smelting Co., Ltd.</v>
      </c>
      <c r="S25" s="224" t="str">
        <f t="shared" ca="1" si="0"/>
        <v>JP</v>
      </c>
      <c r="T25" s="224" t="str">
        <f ca="1">IF(B25="","",IF(ISERROR(MATCH($J25,SorP!$B$1:$B$6230,0)),"",INDIRECT("'SorP'!$A$"&amp;MATCH($J25,SorP!$B$1:$B$6230,0))))</f>
        <v>JP-40</v>
      </c>
      <c r="U25" s="239"/>
      <c r="V25" s="269">
        <f>IF(C25="",NA(),MATCH($B25&amp;$C25,'Smelter Look-up'!$J:$J,0))</f>
        <v>323</v>
      </c>
      <c r="W25" s="270"/>
      <c r="X25" s="270">
        <f t="shared" ca="1" si="1"/>
        <v>0</v>
      </c>
      <c r="Y25" s="270"/>
      <c r="Z25" s="270"/>
      <c r="AB25" s="272" t="str">
        <f t="shared" si="2"/>
        <v>TantalumMitsui Mining and Smelting Co., Ltd.</v>
      </c>
    </row>
    <row r="26" spans="1:28" s="271" customFormat="1" ht="51">
      <c r="A26" s="215"/>
      <c r="B26" s="216" t="s">
        <v>1252</v>
      </c>
      <c r="C26" s="347" t="s">
        <v>3221</v>
      </c>
      <c r="D26" s="216"/>
      <c r="E26" s="216" t="str">
        <f ca="1">IF(ISERROR($V26),"",OFFSET('Smelter Look-up'!$D$4,$V26-4,0)&amp;"")</f>
        <v>ESTONIA</v>
      </c>
      <c r="F26" s="216" t="str">
        <f ca="1">IF(ISERROR($V26),"",OFFSET('Smelter Look-up'!$E$4,$V26-4,0))</f>
        <v>CID001200</v>
      </c>
      <c r="G26" s="216" t="str">
        <f ca="1">IF(C26=$X$4,"Enter smelter details", IF(ISERROR($V26),"",OFFSET('Smelter Look-up'!$F$4,$V26-4,0)))</f>
        <v>RMI</v>
      </c>
      <c r="H26" s="217">
        <f ca="1">IF(ISERROR($V26),"",OFFSET('Smelter Look-up'!$G$4,$V26-4,0))</f>
        <v>0</v>
      </c>
      <c r="I26" s="218" t="str">
        <f ca="1">IF(ISERROR($V26),"",OFFSET('Smelter Look-up'!$H$4,$V26-4,0))</f>
        <v>Sillamäe</v>
      </c>
      <c r="J26" s="218" t="str">
        <f ca="1">IF(ISERROR($V26),"",OFFSET('Smelter Look-up'!$I$4,$V26-4,0))</f>
        <v>Ida-Virumaa</v>
      </c>
      <c r="K26" s="267"/>
      <c r="L26" s="267"/>
      <c r="M26" s="267"/>
      <c r="N26" s="267"/>
      <c r="O26" s="267"/>
      <c r="P26" s="219"/>
      <c r="Q26" s="268" t="s">
        <v>15519</v>
      </c>
      <c r="R26" s="216" t="str">
        <f ca="1">IF(ISERROR($V26),"",OFFSET('Smelter Look-up'!$C$4,$V26-4,0)&amp;"")</f>
        <v>NPM Silmet AS</v>
      </c>
      <c r="S26" s="224" t="str">
        <f t="shared" ca="1" si="0"/>
        <v>EE</v>
      </c>
      <c r="T26" s="224" t="str">
        <f ca="1">IF(B26="","",IF(ISERROR(MATCH($J26,SorP!$B$1:$B$6230,0)),"",INDIRECT("'SorP'!$A$"&amp;MATCH($J26,SorP!$B$1:$B$6230,0))))</f>
        <v>EE-44</v>
      </c>
      <c r="U26" s="239"/>
      <c r="V26" s="269">
        <f>IF(C26="",NA(),MATCH($B26&amp;$C26,'Smelter Look-up'!$J:$J,0))</f>
        <v>327</v>
      </c>
      <c r="W26" s="270"/>
      <c r="X26" s="270">
        <f t="shared" ca="1" si="1"/>
        <v>0</v>
      </c>
      <c r="Y26" s="270"/>
      <c r="Z26" s="270"/>
      <c r="AB26" s="272" t="str">
        <f t="shared" si="2"/>
        <v>TantalumNPM Silmet AS</v>
      </c>
    </row>
    <row r="27" spans="1:28" s="271" customFormat="1" ht="102">
      <c r="A27" s="215"/>
      <c r="B27" s="216" t="s">
        <v>1252</v>
      </c>
      <c r="C27" s="347" t="s">
        <v>1147</v>
      </c>
      <c r="D27" s="216"/>
      <c r="E27" s="216" t="str">
        <f ca="1">IF(ISERROR($V27),"",OFFSET('Smelter Look-up'!$D$4,$V27-4,0)&amp;"")</f>
        <v>CHINA</v>
      </c>
      <c r="F27" s="216" t="str">
        <f ca="1">IF(ISERROR($V27),"",OFFSET('Smelter Look-up'!$E$4,$V27-4,0))</f>
        <v>CID001277</v>
      </c>
      <c r="G27" s="216" t="str">
        <f ca="1">IF(C27=$X$4,"Enter smelter details", IF(ISERROR($V27),"",OFFSET('Smelter Look-up'!$F$4,$V27-4,0)))</f>
        <v>RMI</v>
      </c>
      <c r="H27" s="217">
        <f ca="1">IF(ISERROR($V27),"",OFFSET('Smelter Look-up'!$G$4,$V27-4,0))</f>
        <v>0</v>
      </c>
      <c r="I27" s="218" t="str">
        <f ca="1">IF(ISERROR($V27),"",OFFSET('Smelter Look-up'!$H$4,$V27-4,0))</f>
        <v>Shizuishan City</v>
      </c>
      <c r="J27" s="218" t="str">
        <f ca="1">IF(ISERROR($V27),"",OFFSET('Smelter Look-up'!$I$4,$V27-4,0))</f>
        <v>Ningxia Huizi Zizhiqu</v>
      </c>
      <c r="K27" s="267"/>
      <c r="L27" s="267"/>
      <c r="M27" s="267"/>
      <c r="N27" s="267"/>
      <c r="O27" s="267"/>
      <c r="P27" s="219"/>
      <c r="Q27" s="268" t="s">
        <v>15519</v>
      </c>
      <c r="R27" s="216" t="str">
        <f ca="1">IF(ISERROR($V27),"",OFFSET('Smelter Look-up'!$C$4,$V27-4,0)&amp;"")</f>
        <v>Ningxia Orient Tantalum Industry Co., Ltd.</v>
      </c>
      <c r="S27" s="224" t="str">
        <f t="shared" ca="1" si="0"/>
        <v>CN</v>
      </c>
      <c r="T27" s="224" t="str">
        <f ca="1">IF(B27="","",IF(ISERROR(MATCH($J27,SorP!$B$1:$B$6230,0)),"",INDIRECT("'SorP'!$A$"&amp;MATCH($J27,SorP!$B$1:$B$6230,0))))</f>
        <v>CN-NX</v>
      </c>
      <c r="U27" s="239"/>
      <c r="V27" s="269">
        <f>IF(C27="",NA(),MATCH($B27&amp;$C27,'Smelter Look-up'!$J:$J,0))</f>
        <v>326</v>
      </c>
      <c r="W27" s="270"/>
      <c r="X27" s="270">
        <f t="shared" ca="1" si="1"/>
        <v>0</v>
      </c>
      <c r="Y27" s="270"/>
      <c r="Z27" s="270"/>
      <c r="AB27" s="272" t="str">
        <f t="shared" si="2"/>
        <v>TantalumNingxia Orient Tantalum Industry Co., Ltd.</v>
      </c>
    </row>
    <row r="28" spans="1:28" s="271" customFormat="1" ht="38.25">
      <c r="A28" s="215"/>
      <c r="B28" s="216" t="s">
        <v>1252</v>
      </c>
      <c r="C28" s="347" t="s">
        <v>930</v>
      </c>
      <c r="D28" s="216"/>
      <c r="E28" s="216" t="str">
        <f ca="1">IF(ISERROR($V28),"",OFFSET('Smelter Look-up'!$D$4,$V28-4,0)&amp;"")</f>
        <v>UNITED STATES OF AMERICA</v>
      </c>
      <c r="F28" s="216" t="str">
        <f ca="1">IF(ISERROR($V28),"",OFFSET('Smelter Look-up'!$E$4,$V28-4,0))</f>
        <v>CID001508</v>
      </c>
      <c r="G28" s="216" t="str">
        <f ca="1">IF(C28=$X$4,"Enter smelter details", IF(ISERROR($V28),"",OFFSET('Smelter Look-up'!$F$4,$V28-4,0)))</f>
        <v>RMI</v>
      </c>
      <c r="H28" s="217">
        <f ca="1">IF(ISERROR($V28),"",OFFSET('Smelter Look-up'!$G$4,$V28-4,0))</f>
        <v>0</v>
      </c>
      <c r="I28" s="218" t="str">
        <f ca="1">IF(ISERROR($V28),"",OFFSET('Smelter Look-up'!$H$4,$V28-4,0))</f>
        <v>Carrollton</v>
      </c>
      <c r="J28" s="218" t="str">
        <f ca="1">IF(ISERROR($V28),"",OFFSET('Smelter Look-up'!$I$4,$V28-4,0))</f>
        <v>Texas</v>
      </c>
      <c r="K28" s="267"/>
      <c r="L28" s="267"/>
      <c r="M28" s="267"/>
      <c r="N28" s="267"/>
      <c r="O28" s="267"/>
      <c r="P28" s="219"/>
      <c r="Q28" s="268" t="s">
        <v>15519</v>
      </c>
      <c r="R28" s="216" t="str">
        <f ca="1">IF(ISERROR($V28),"",OFFSET('Smelter Look-up'!$C$4,$V28-4,0)&amp;"")</f>
        <v>QuantumClean</v>
      </c>
      <c r="S28" s="224" t="str">
        <f t="shared" ca="1" si="0"/>
        <v>US</v>
      </c>
      <c r="T28" s="224" t="str">
        <f ca="1">IF(B28="","",IF(ISERROR(MATCH($J28,SorP!$B$1:$B$6230,0)),"",INDIRECT("'SorP'!$A$"&amp;MATCH($J28,SorP!$B$1:$B$6230,0))))</f>
        <v>US-TX</v>
      </c>
      <c r="U28" s="239"/>
      <c r="V28" s="269">
        <f>IF(C28="",NA(),MATCH($B28&amp;$C28,'Smelter Look-up'!$J:$J,0))</f>
        <v>329</v>
      </c>
      <c r="W28" s="270"/>
      <c r="X28" s="270">
        <f t="shared" ca="1" si="1"/>
        <v>0</v>
      </c>
      <c r="Y28" s="270"/>
      <c r="Z28" s="270"/>
      <c r="AB28" s="272" t="str">
        <f t="shared" si="2"/>
        <v>TantalumQuantumClean</v>
      </c>
    </row>
    <row r="29" spans="1:28" s="271" customFormat="1" ht="191.25">
      <c r="A29" s="215"/>
      <c r="B29" s="216" t="s">
        <v>1252</v>
      </c>
      <c r="C29" s="347" t="s">
        <v>14005</v>
      </c>
      <c r="D29" s="216"/>
      <c r="E29" s="216" t="str">
        <f ca="1">IF(ISERROR($V29),"",OFFSET('Smelter Look-up'!$D$4,$V29-4,0)&amp;"")</f>
        <v>CHINA</v>
      </c>
      <c r="F29" s="216" t="str">
        <f ca="1">IF(ISERROR($V29),"",OFFSET('Smelter Look-up'!$E$4,$V29-4,0))</f>
        <v>CID001522</v>
      </c>
      <c r="G29" s="216" t="str">
        <f ca="1">IF(C29=$X$4,"Enter smelter details", IF(ISERROR($V29),"",OFFSET('Smelter Look-up'!$F$4,$V29-4,0)))</f>
        <v>RMI</v>
      </c>
      <c r="H29" s="217">
        <f ca="1">IF(ISERROR($V29),"",OFFSET('Smelter Look-up'!$G$4,$V29-4,0))</f>
        <v>0</v>
      </c>
      <c r="I29" s="218" t="str">
        <f ca="1">IF(ISERROR($V29),"",OFFSET('Smelter Look-up'!$H$4,$V29-4,0))</f>
        <v>Zhuzhou</v>
      </c>
      <c r="J29" s="218" t="str">
        <f ca="1">IF(ISERROR($V29),"",OFFSET('Smelter Look-up'!$I$4,$V29-4,0))</f>
        <v>Hunan Sheng</v>
      </c>
      <c r="K29" s="267"/>
      <c r="L29" s="267"/>
      <c r="M29" s="267"/>
      <c r="N29" s="267"/>
      <c r="O29" s="267"/>
      <c r="P29" s="219"/>
      <c r="Q29" s="268" t="s">
        <v>15519</v>
      </c>
      <c r="R29" s="216" t="str">
        <f ca="1">IF(ISERROR($V29),"",OFFSET('Smelter Look-up'!$C$4,$V29-4,0)&amp;"")</f>
        <v>RFH Tantalum Smeltery Co., Ltd./Yanling Jincheng Tantalum &amp; Niobium Co., Ltd.</v>
      </c>
      <c r="S29" s="224" t="str">
        <f t="shared" ca="1" si="0"/>
        <v>CN</v>
      </c>
      <c r="T29" s="224" t="str">
        <f ca="1">IF(B29="","",IF(ISERROR(MATCH($J29,SorP!$B$1:$B$6230,0)),"",INDIRECT("'SorP'!$A$"&amp;MATCH($J29,SorP!$B$1:$B$6230,0))))</f>
        <v>CN-HN</v>
      </c>
      <c r="U29" s="239"/>
      <c r="V29" s="269">
        <f>IF(C29="",NA(),MATCH($B29&amp;$C29,'Smelter Look-up'!$J:$J,0))</f>
        <v>334</v>
      </c>
      <c r="W29" s="270"/>
      <c r="X29" s="270">
        <f t="shared" ca="1" si="1"/>
        <v>0</v>
      </c>
      <c r="Y29" s="270"/>
      <c r="Z29" s="270"/>
      <c r="AB29" s="272" t="str">
        <f t="shared" si="2"/>
        <v>TantalumRFH Tantalum Smeltery Co., Ltd./Yanling Jincheng Tantalum &amp; Niobium Co., Ltd.</v>
      </c>
    </row>
    <row r="30" spans="1:28" s="271" customFormat="1" ht="89.25">
      <c r="A30" s="215"/>
      <c r="B30" s="216" t="s">
        <v>1252</v>
      </c>
      <c r="C30" s="347" t="s">
        <v>1510</v>
      </c>
      <c r="D30" s="216"/>
      <c r="E30" s="216" t="str">
        <f ca="1">IF(ISERROR($V30),"",OFFSET('Smelter Look-up'!$D$4,$V30-4,0)&amp;"")</f>
        <v>RUSSIAN FEDERATION</v>
      </c>
      <c r="F30" s="216" t="str">
        <f ca="1">IF(ISERROR($V30),"",OFFSET('Smelter Look-up'!$E$4,$V30-4,0))</f>
        <v>CID001769</v>
      </c>
      <c r="G30" s="216" t="str">
        <f ca="1">IF(C30=$X$4,"Enter smelter details", IF(ISERROR($V30),"",OFFSET('Smelter Look-up'!$F$4,$V30-4,0)))</f>
        <v>RMI</v>
      </c>
      <c r="H30" s="217">
        <f ca="1">IF(ISERROR($V30),"",OFFSET('Smelter Look-up'!$G$4,$V30-4,0))</f>
        <v>0</v>
      </c>
      <c r="I30" s="218" t="str">
        <f ca="1">IF(ISERROR($V30),"",OFFSET('Smelter Look-up'!$H$4,$V30-4,0))</f>
        <v>Solikamsk</v>
      </c>
      <c r="J30" s="218" t="str">
        <f ca="1">IF(ISERROR($V30),"",OFFSET('Smelter Look-up'!$I$4,$V30-4,0))</f>
        <v>Permskiy kray</v>
      </c>
      <c r="K30" s="267"/>
      <c r="L30" s="267"/>
      <c r="M30" s="267"/>
      <c r="N30" s="267"/>
      <c r="O30" s="267"/>
      <c r="P30" s="219"/>
      <c r="Q30" s="268" t="s">
        <v>15519</v>
      </c>
      <c r="R30" s="216" t="str">
        <f ca="1">IF(ISERROR($V30),"",OFFSET('Smelter Look-up'!$C$4,$V30-4,0)&amp;"")</f>
        <v>Solikamsk Magnesium Works OAO</v>
      </c>
      <c r="S30" s="224" t="str">
        <f t="shared" ca="1" si="0"/>
        <v>RU</v>
      </c>
      <c r="T30" s="224" t="str">
        <f ca="1">IF(B30="","",IF(ISERROR(MATCH($J30,SorP!$B$1:$B$6230,0)),"",INDIRECT("'SorP'!$A$"&amp;MATCH($J30,SorP!$B$1:$B$6230,0))))</f>
        <v>RU-PER</v>
      </c>
      <c r="U30" s="239"/>
      <c r="V30" s="269">
        <f>IF(C30="",NA(),MATCH($B30&amp;$C30,'Smelter Look-up'!$J:$J,0))</f>
        <v>337</v>
      </c>
      <c r="W30" s="270"/>
      <c r="X30" s="270">
        <f t="shared" ca="1" si="1"/>
        <v>0</v>
      </c>
      <c r="Y30" s="270"/>
      <c r="Z30" s="270"/>
      <c r="AB30" s="272" t="str">
        <f t="shared" si="2"/>
        <v>TantalumSolikamsk Magnesium Works OAO</v>
      </c>
    </row>
    <row r="31" spans="1:28" s="271" customFormat="1" ht="63.75">
      <c r="A31" s="215"/>
      <c r="B31" s="216" t="s">
        <v>1252</v>
      </c>
      <c r="C31" s="347" t="s">
        <v>3107</v>
      </c>
      <c r="D31" s="216"/>
      <c r="E31" s="216" t="str">
        <f ca="1">IF(ISERROR($V31),"",OFFSET('Smelter Look-up'!$D$4,$V31-4,0)&amp;"")</f>
        <v>JAPAN</v>
      </c>
      <c r="F31" s="216" t="str">
        <f ca="1">IF(ISERROR($V31),"",OFFSET('Smelter Look-up'!$E$4,$V31-4,0))</f>
        <v>CID001869</v>
      </c>
      <c r="G31" s="216" t="str">
        <f ca="1">IF(C31=$X$4,"Enter smelter details", IF(ISERROR($V31),"",OFFSET('Smelter Look-up'!$F$4,$V31-4,0)))</f>
        <v>RMI</v>
      </c>
      <c r="H31" s="217">
        <f ca="1">IF(ISERROR($V31),"",OFFSET('Smelter Look-up'!$G$4,$V31-4,0))</f>
        <v>0</v>
      </c>
      <c r="I31" s="218" t="str">
        <f ca="1">IF(ISERROR($V31),"",OFFSET('Smelter Look-up'!$H$4,$V31-4,0))</f>
        <v>Harima</v>
      </c>
      <c r="J31" s="218" t="str">
        <f ca="1">IF(ISERROR($V31),"",OFFSET('Smelter Look-up'!$I$4,$V31-4,0))</f>
        <v>Hyogo</v>
      </c>
      <c r="K31" s="267"/>
      <c r="L31" s="267"/>
      <c r="M31" s="267"/>
      <c r="N31" s="267"/>
      <c r="O31" s="267"/>
      <c r="P31" s="219"/>
      <c r="Q31" s="268" t="s">
        <v>15519</v>
      </c>
      <c r="R31" s="216" t="str">
        <f ca="1">IF(ISERROR($V31),"",OFFSET('Smelter Look-up'!$C$4,$V31-4,0)&amp;"")</f>
        <v>Taki Chemical Co., Ltd.</v>
      </c>
      <c r="S31" s="224" t="str">
        <f t="shared" ca="1" si="0"/>
        <v>JP</v>
      </c>
      <c r="T31" s="224" t="str">
        <f ca="1">IF(B31="","",IF(ISERROR(MATCH($J31,SorP!$B$1:$B$6230,0)),"",INDIRECT("'SorP'!$A$"&amp;MATCH($J31,SorP!$B$1:$B$6230,0))))</f>
        <v>JP-28</v>
      </c>
      <c r="U31" s="239"/>
      <c r="V31" s="269">
        <f>IF(C31="",NA(),MATCH($B31&amp;$C31,'Smelter Look-up'!$J:$J,0))</f>
        <v>339</v>
      </c>
      <c r="W31" s="270"/>
      <c r="X31" s="270">
        <f t="shared" ca="1" si="1"/>
        <v>0</v>
      </c>
      <c r="Y31" s="270"/>
      <c r="Z31" s="270"/>
      <c r="AB31" s="272" t="str">
        <f t="shared" si="2"/>
        <v>TantalumTaki Chemical Co., Ltd.</v>
      </c>
    </row>
    <row r="32" spans="1:28" s="271" customFormat="1" ht="38.25">
      <c r="A32" s="215"/>
      <c r="B32" s="216" t="s">
        <v>1252</v>
      </c>
      <c r="C32" s="347" t="s">
        <v>1981</v>
      </c>
      <c r="D32" s="216"/>
      <c r="E32" s="216" t="str">
        <f ca="1">IF(ISERROR($V32),"",OFFSET('Smelter Look-up'!$D$4,$V32-4,0)&amp;"")</f>
        <v>UNITED STATES OF AMERICA</v>
      </c>
      <c r="F32" s="216" t="str">
        <f ca="1">IF(ISERROR($V32),"",OFFSET('Smelter Look-up'!$E$4,$V32-4,0))</f>
        <v>CID001891</v>
      </c>
      <c r="G32" s="216" t="str">
        <f ca="1">IF(C32=$X$4,"Enter smelter details", IF(ISERROR($V32),"",OFFSET('Smelter Look-up'!$F$4,$V32-4,0)))</f>
        <v>RMI</v>
      </c>
      <c r="H32" s="217">
        <f ca="1">IF(ISERROR($V32),"",OFFSET('Smelter Look-up'!$G$4,$V32-4,0))</f>
        <v>0</v>
      </c>
      <c r="I32" s="218" t="str">
        <f ca="1">IF(ISERROR($V32),"",OFFSET('Smelter Look-up'!$H$4,$V32-4,0))</f>
        <v>Croydon</v>
      </c>
      <c r="J32" s="218" t="str">
        <f ca="1">IF(ISERROR($V32),"",OFFSET('Smelter Look-up'!$I$4,$V32-4,0))</f>
        <v>Pennsylvania</v>
      </c>
      <c r="K32" s="267"/>
      <c r="L32" s="267"/>
      <c r="M32" s="267"/>
      <c r="N32" s="267"/>
      <c r="O32" s="267"/>
      <c r="P32" s="219"/>
      <c r="Q32" s="268" t="s">
        <v>15519</v>
      </c>
      <c r="R32" s="216" t="str">
        <f ca="1">IF(ISERROR($V32),"",OFFSET('Smelter Look-up'!$C$4,$V32-4,0)&amp;"")</f>
        <v>Telex Metals</v>
      </c>
      <c r="S32" s="224" t="str">
        <f t="shared" ca="1" si="0"/>
        <v>US</v>
      </c>
      <c r="T32" s="224" t="str">
        <f ca="1">IF(B32="","",IF(ISERROR(MATCH($J32,SorP!$B$1:$B$6230,0)),"",INDIRECT("'SorP'!$A$"&amp;MATCH($J32,SorP!$B$1:$B$6230,0))))</f>
        <v>US-PA</v>
      </c>
      <c r="U32" s="239"/>
      <c r="V32" s="269">
        <f>IF(C32="",NA(),MATCH($B32&amp;$C32,'Smelter Look-up'!$J:$J,0))</f>
        <v>341</v>
      </c>
      <c r="W32" s="270"/>
      <c r="X32" s="270">
        <f t="shared" ca="1" si="1"/>
        <v>0</v>
      </c>
      <c r="Y32" s="270"/>
      <c r="Z32" s="270"/>
      <c r="AB32" s="272" t="str">
        <f t="shared" si="2"/>
        <v>TantalumTelex Metals</v>
      </c>
    </row>
    <row r="33" spans="1:28" s="271" customFormat="1" ht="76.5">
      <c r="A33" s="215"/>
      <c r="B33" s="216" t="s">
        <v>1252</v>
      </c>
      <c r="C33" s="347" t="s">
        <v>1984</v>
      </c>
      <c r="D33" s="216"/>
      <c r="E33" s="216" t="str">
        <f ca="1">IF(ISERROR($V33),"",OFFSET('Smelter Look-up'!$D$4,$V33-4,0)&amp;"")</f>
        <v>KAZAKHSTAN</v>
      </c>
      <c r="F33" s="216" t="str">
        <f ca="1">IF(ISERROR($V33),"",OFFSET('Smelter Look-up'!$E$4,$V33-4,0))</f>
        <v>CID001969</v>
      </c>
      <c r="G33" s="216" t="str">
        <f ca="1">IF(C33=$X$4,"Enter smelter details", IF(ISERROR($V33),"",OFFSET('Smelter Look-up'!$F$4,$V33-4,0)))</f>
        <v>RMI</v>
      </c>
      <c r="H33" s="217">
        <f ca="1">IF(ISERROR($V33),"",OFFSET('Smelter Look-up'!$G$4,$V33-4,0))</f>
        <v>0</v>
      </c>
      <c r="I33" s="218" t="str">
        <f ca="1">IF(ISERROR($V33),"",OFFSET('Smelter Look-up'!$H$4,$V33-4,0))</f>
        <v>Ust-Kamenogorsk</v>
      </c>
      <c r="J33" s="218" t="str">
        <f ca="1">IF(ISERROR($V33),"",OFFSET('Smelter Look-up'!$I$4,$V33-4,0))</f>
        <v>Qaraghandy oblysy</v>
      </c>
      <c r="K33" s="267"/>
      <c r="L33" s="267"/>
      <c r="M33" s="267"/>
      <c r="N33" s="267"/>
      <c r="O33" s="267"/>
      <c r="P33" s="219"/>
      <c r="Q33" s="268" t="s">
        <v>15519</v>
      </c>
      <c r="R33" s="216" t="str">
        <f ca="1">IF(ISERROR($V33),"",OFFSET('Smelter Look-up'!$C$4,$V33-4,0)&amp;"")</f>
        <v>Ulba Metallurgical Plant JSC</v>
      </c>
      <c r="S33" s="224" t="str">
        <f t="shared" ca="1" si="0"/>
        <v>KZ</v>
      </c>
      <c r="T33" s="224" t="str">
        <f ca="1">IF(B33="","",IF(ISERROR(MATCH($J33,SorP!$B$1:$B$6230,0)),"",INDIRECT("'SorP'!$A$"&amp;MATCH($J33,SorP!$B$1:$B$6230,0))))</f>
        <v>KZ-KAR</v>
      </c>
      <c r="U33" s="239"/>
      <c r="V33" s="269">
        <f>IF(C33="",NA(),MATCH($B33&amp;$C33,'Smelter Look-up'!$J:$J,0))</f>
        <v>343</v>
      </c>
      <c r="W33" s="270"/>
      <c r="X33" s="270">
        <f t="shared" ca="1" si="1"/>
        <v>0</v>
      </c>
      <c r="Y33" s="270"/>
      <c r="Z33" s="270"/>
      <c r="AB33" s="272" t="str">
        <f t="shared" si="2"/>
        <v>TantalumUlba Metallurgical Plant JSC</v>
      </c>
    </row>
    <row r="34" spans="1:28" s="271" customFormat="1" ht="114.75">
      <c r="A34" s="215"/>
      <c r="B34" s="216" t="s">
        <v>1252</v>
      </c>
      <c r="C34" s="347" t="s">
        <v>4</v>
      </c>
      <c r="D34" s="216"/>
      <c r="E34" s="216" t="str">
        <f ca="1">IF(ISERROR($V34),"",OFFSET('Smelter Look-up'!$D$4,$V34-4,0)&amp;"")</f>
        <v>CHINA</v>
      </c>
      <c r="F34" s="216" t="str">
        <f ca="1">IF(ISERROR($V34),"",OFFSET('Smelter Look-up'!$E$4,$V34-4,0))</f>
        <v>CID002492</v>
      </c>
      <c r="G34" s="216" t="str">
        <f ca="1">IF(C34=$X$4,"Enter smelter details", IF(ISERROR($V34),"",OFFSET('Smelter Look-up'!$F$4,$V34-4,0)))</f>
        <v>RMI</v>
      </c>
      <c r="H34" s="217">
        <f ca="1">IF(ISERROR($V34),"",OFFSET('Smelter Look-up'!$G$4,$V34-4,0))</f>
        <v>0</v>
      </c>
      <c r="I34" s="218" t="str">
        <f ca="1">IF(ISERROR($V34),"",OFFSET('Smelter Look-up'!$H$4,$V34-4,0))</f>
        <v>Hengyang</v>
      </c>
      <c r="J34" s="218" t="str">
        <f ca="1">IF(ISERROR($V34),"",OFFSET('Smelter Look-up'!$I$4,$V34-4,0))</f>
        <v>Hunan Sheng</v>
      </c>
      <c r="K34" s="267"/>
      <c r="L34" s="267"/>
      <c r="M34" s="267"/>
      <c r="N34" s="267"/>
      <c r="O34" s="267"/>
      <c r="P34" s="219"/>
      <c r="Q34" s="268" t="s">
        <v>15519</v>
      </c>
      <c r="R34" s="216" t="str">
        <f ca="1">IF(ISERROR($V34),"",OFFSET('Smelter Look-up'!$C$4,$V34-4,0)&amp;"")</f>
        <v>Hengyang King Xing Lifeng New Materials Co., Ltd.</v>
      </c>
      <c r="S34" s="224" t="str">
        <f t="shared" ca="1" si="0"/>
        <v>CN</v>
      </c>
      <c r="T34" s="224" t="str">
        <f ca="1">IF(B34="","",IF(ISERROR(MATCH($J34,SorP!$B$1:$B$6230,0)),"",INDIRECT("'SorP'!$A$"&amp;MATCH($J34,SorP!$B$1:$B$6230,0))))</f>
        <v>CN-HN</v>
      </c>
      <c r="U34" s="239"/>
      <c r="V34" s="269">
        <f>IF(C34="",NA(),MATCH($B34&amp;$C34,'Smelter Look-up'!$J:$J,0))</f>
        <v>306</v>
      </c>
      <c r="W34" s="270"/>
      <c r="X34" s="270">
        <f t="shared" ca="1" si="1"/>
        <v>0</v>
      </c>
      <c r="Y34" s="270"/>
      <c r="Z34" s="270"/>
      <c r="AB34" s="272" t="str">
        <f t="shared" si="2"/>
        <v>TantalumHengyang King Xing Lifeng New Materials Co., Ltd.</v>
      </c>
    </row>
    <row r="35" spans="1:28" s="271" customFormat="1" ht="63.75">
      <c r="A35" s="215"/>
      <c r="B35" s="216" t="s">
        <v>1252</v>
      </c>
      <c r="C35" s="347" t="s">
        <v>1534</v>
      </c>
      <c r="D35" s="216"/>
      <c r="E35" s="216" t="str">
        <f ca="1">IF(ISERROR($V35),"",OFFSET('Smelter Look-up'!$D$4,$V35-4,0)&amp;"")</f>
        <v>UNITED STATES OF AMERICA</v>
      </c>
      <c r="F35" s="216" t="str">
        <f ca="1">IF(ISERROR($V35),"",OFFSET('Smelter Look-up'!$E$4,$V35-4,0))</f>
        <v>CID002504</v>
      </c>
      <c r="G35" s="216" t="str">
        <f ca="1">IF(C35=$X$4,"Enter smelter details", IF(ISERROR($V35),"",OFFSET('Smelter Look-up'!$F$4,$V35-4,0)))</f>
        <v>RMI</v>
      </c>
      <c r="H35" s="217">
        <f ca="1">IF(ISERROR($V35),"",OFFSET('Smelter Look-up'!$G$4,$V35-4,0))</f>
        <v>0</v>
      </c>
      <c r="I35" s="218" t="str">
        <f ca="1">IF(ISERROR($V35),"",OFFSET('Smelter Look-up'!$H$4,$V35-4,0))</f>
        <v>Gastonia</v>
      </c>
      <c r="J35" s="218" t="str">
        <f ca="1">IF(ISERROR($V35),"",OFFSET('Smelter Look-up'!$I$4,$V35-4,0))</f>
        <v>North Carolina</v>
      </c>
      <c r="K35" s="267"/>
      <c r="L35" s="267"/>
      <c r="M35" s="267"/>
      <c r="N35" s="267"/>
      <c r="O35" s="267"/>
      <c r="P35" s="219"/>
      <c r="Q35" s="268" t="s">
        <v>15519</v>
      </c>
      <c r="R35" s="216" t="str">
        <f ca="1">IF(ISERROR($V35),"",OFFSET('Smelter Look-up'!$C$4,$V35-4,0)&amp;"")</f>
        <v>D Block Metals, LLC</v>
      </c>
      <c r="S35" s="224" t="str">
        <f t="shared" ca="1" si="0"/>
        <v>US</v>
      </c>
      <c r="T35" s="224" t="str">
        <f ca="1">IF(B35="","",IF(ISERROR(MATCH($J35,SorP!$B$1:$B$6230,0)),"",INDIRECT("'SorP'!$A$"&amp;MATCH($J35,SorP!$B$1:$B$6230,0))))</f>
        <v>US-NC</v>
      </c>
      <c r="U35" s="239"/>
      <c r="V35" s="269">
        <f>IF(C35="",NA(),MATCH($B35&amp;$C35,'Smelter Look-up'!$J:$J,0))</f>
        <v>291</v>
      </c>
      <c r="W35" s="270"/>
      <c r="X35" s="270">
        <f t="shared" ca="1" si="1"/>
        <v>0</v>
      </c>
      <c r="Y35" s="270"/>
      <c r="Z35" s="270"/>
      <c r="AB35" s="272" t="str">
        <f t="shared" si="2"/>
        <v>TantalumD Block Metals, LLC</v>
      </c>
    </row>
    <row r="36" spans="1:28" s="271" customFormat="1" ht="76.5">
      <c r="A36" s="215"/>
      <c r="B36" s="216" t="s">
        <v>1252</v>
      </c>
      <c r="C36" s="347" t="s">
        <v>2580</v>
      </c>
      <c r="D36" s="216"/>
      <c r="E36" s="216" t="str">
        <f ca="1">IF(ISERROR($V36),"",OFFSET('Smelter Look-up'!$D$4,$V36-4,0)&amp;"")</f>
        <v>CHINA</v>
      </c>
      <c r="F36" s="216" t="str">
        <f ca="1">IF(ISERROR($V36),"",OFFSET('Smelter Look-up'!$E$4,$V36-4,0))</f>
        <v>CID002505</v>
      </c>
      <c r="G36" s="216" t="str">
        <f ca="1">IF(C36=$X$4,"Enter smelter details", IF(ISERROR($V36),"",OFFSET('Smelter Look-up'!$F$4,$V36-4,0)))</f>
        <v>RMI</v>
      </c>
      <c r="H36" s="217">
        <f ca="1">IF(ISERROR($V36),"",OFFSET('Smelter Look-up'!$G$4,$V36-4,0))</f>
        <v>0</v>
      </c>
      <c r="I36" s="218" t="str">
        <f ca="1">IF(ISERROR($V36),"",OFFSET('Smelter Look-up'!$H$4,$V36-4,0))</f>
        <v>Zhuzhou</v>
      </c>
      <c r="J36" s="218" t="str">
        <f ca="1">IF(ISERROR($V36),"",OFFSET('Smelter Look-up'!$I$4,$V36-4,0))</f>
        <v>Hunan Sheng</v>
      </c>
      <c r="K36" s="267"/>
      <c r="L36" s="267"/>
      <c r="M36" s="267"/>
      <c r="N36" s="267"/>
      <c r="O36" s="267"/>
      <c r="P36" s="219"/>
      <c r="Q36" s="268" t="s">
        <v>15519</v>
      </c>
      <c r="R36" s="216" t="str">
        <f ca="1">IF(ISERROR($V36),"",OFFSET('Smelter Look-up'!$C$4,$V36-4,0)&amp;"")</f>
        <v>FIR Metals &amp; Resource Ltd.</v>
      </c>
      <c r="S36" s="224" t="str">
        <f t="shared" ca="1" si="0"/>
        <v>CN</v>
      </c>
      <c r="T36" s="224" t="str">
        <f ca="1">IF(B36="","",IF(ISERROR(MATCH($J36,SorP!$B$1:$B$6230,0)),"",INDIRECT("'SorP'!$A$"&amp;MATCH($J36,SorP!$B$1:$B$6230,0))))</f>
        <v>CN-HN</v>
      </c>
      <c r="U36" s="239"/>
      <c r="V36" s="269">
        <f>IF(C36="",NA(),MATCH($B36&amp;$C36,'Smelter Look-up'!$J:$J,0))</f>
        <v>295</v>
      </c>
      <c r="W36" s="270"/>
      <c r="X36" s="270">
        <f t="shared" ca="1" si="1"/>
        <v>0</v>
      </c>
      <c r="Y36" s="270"/>
      <c r="Z36" s="270"/>
      <c r="AB36" s="272" t="str">
        <f t="shared" si="2"/>
        <v>TantalumFIR Metals &amp; Resource Ltd.</v>
      </c>
    </row>
    <row r="37" spans="1:28" s="271" customFormat="1" ht="127.5">
      <c r="A37" s="215"/>
      <c r="B37" s="216" t="s">
        <v>1252</v>
      </c>
      <c r="C37" s="347" t="s">
        <v>2581</v>
      </c>
      <c r="D37" s="216"/>
      <c r="E37" s="216" t="str">
        <f ca="1">IF(ISERROR($V37),"",OFFSET('Smelter Look-up'!$D$4,$V37-4,0)&amp;"")</f>
        <v>CHINA</v>
      </c>
      <c r="F37" s="216" t="str">
        <f ca="1">IF(ISERROR($V37),"",OFFSET('Smelter Look-up'!$E$4,$V37-4,0))</f>
        <v>CID002506</v>
      </c>
      <c r="G37" s="216" t="str">
        <f ca="1">IF(C37=$X$4,"Enter smelter details", IF(ISERROR($V37),"",OFFSET('Smelter Look-up'!$F$4,$V37-4,0)))</f>
        <v>RMI</v>
      </c>
      <c r="H37" s="217">
        <f ca="1">IF(ISERROR($V37),"",OFFSET('Smelter Look-up'!$G$4,$V37-4,0))</f>
        <v>0</v>
      </c>
      <c r="I37" s="218" t="str">
        <f ca="1">IF(ISERROR($V37),"",OFFSET('Smelter Look-up'!$H$4,$V37-4,0))</f>
        <v>Jiujiang</v>
      </c>
      <c r="J37" s="218" t="str">
        <f ca="1">IF(ISERROR($V37),"",OFFSET('Smelter Look-up'!$I$4,$V37-4,0))</f>
        <v>Jiangxi Sheng</v>
      </c>
      <c r="K37" s="267"/>
      <c r="L37" s="267"/>
      <c r="M37" s="267"/>
      <c r="N37" s="267"/>
      <c r="O37" s="267"/>
      <c r="P37" s="219"/>
      <c r="Q37" s="268" t="s">
        <v>15519</v>
      </c>
      <c r="R37" s="216" t="str">
        <f ca="1">IF(ISERROR($V37),"",OFFSET('Smelter Look-up'!$C$4,$V37-4,0)&amp;"")</f>
        <v>Jiujiang Zhongao Tantalum &amp; Niobium Co., Ltd.</v>
      </c>
      <c r="S37" s="224" t="str">
        <f t="shared" ca="1" si="0"/>
        <v>CN</v>
      </c>
      <c r="T37" s="224" t="str">
        <f ca="1">IF(B37="","",IF(ISERROR(MATCH($J37,SorP!$B$1:$B$6230,0)),"",INDIRECT("'SorP'!$A$"&amp;MATCH($J37,SorP!$B$1:$B$6230,0))))</f>
        <v>CN-JX</v>
      </c>
      <c r="U37" s="239"/>
      <c r="V37" s="269">
        <f>IF(C37="",NA(),MATCH($B37&amp;$C37,'Smelter Look-up'!$J:$J,0))</f>
        <v>313</v>
      </c>
      <c r="W37" s="270"/>
      <c r="X37" s="270">
        <f t="shared" ca="1" si="1"/>
        <v>0</v>
      </c>
      <c r="Y37" s="270"/>
      <c r="Z37" s="270"/>
      <c r="AB37" s="272" t="str">
        <f t="shared" si="2"/>
        <v>TantalumJiujiang Zhongao Tantalum &amp; Niobium Co., Ltd.</v>
      </c>
    </row>
    <row r="38" spans="1:28" s="271" customFormat="1" ht="127.5">
      <c r="A38" s="215"/>
      <c r="B38" s="216" t="s">
        <v>1252</v>
      </c>
      <c r="C38" s="347" t="s">
        <v>2582</v>
      </c>
      <c r="D38" s="216"/>
      <c r="E38" s="216" t="str">
        <f ca="1">IF(ISERROR($V38),"",OFFSET('Smelter Look-up'!$D$4,$V38-4,0)&amp;"")</f>
        <v>CHINA</v>
      </c>
      <c r="F38" s="216" t="str">
        <f ca="1">IF(ISERROR($V38),"",OFFSET('Smelter Look-up'!$E$4,$V38-4,0))</f>
        <v>CID002508</v>
      </c>
      <c r="G38" s="216" t="str">
        <f ca="1">IF(C38=$X$4,"Enter smelter details", IF(ISERROR($V38),"",OFFSET('Smelter Look-up'!$F$4,$V38-4,0)))</f>
        <v>RMI</v>
      </c>
      <c r="H38" s="217">
        <f ca="1">IF(ISERROR($V38),"",OFFSET('Smelter Look-up'!$G$4,$V38-4,0))</f>
        <v>0</v>
      </c>
      <c r="I38" s="218" t="str">
        <f ca="1">IF(ISERROR($V38),"",OFFSET('Smelter Look-up'!$H$4,$V38-4,0))</f>
        <v>YunFu City</v>
      </c>
      <c r="J38" s="218" t="str">
        <f ca="1">IF(ISERROR($V38),"",OFFSET('Smelter Look-up'!$I$4,$V38-4,0))</f>
        <v>Guangdong Sheng</v>
      </c>
      <c r="K38" s="267"/>
      <c r="L38" s="267"/>
      <c r="M38" s="267"/>
      <c r="N38" s="267"/>
      <c r="O38" s="267"/>
      <c r="P38" s="219"/>
      <c r="Q38" s="268" t="s">
        <v>15519</v>
      </c>
      <c r="R38" s="216" t="str">
        <f ca="1">IF(ISERROR($V38),"",OFFSET('Smelter Look-up'!$C$4,$V38-4,0)&amp;"")</f>
        <v>XinXing HaoRong Electronic Material Co., Ltd.</v>
      </c>
      <c r="S38" s="224" t="str">
        <f t="shared" ca="1" si="0"/>
        <v>CN</v>
      </c>
      <c r="T38" s="224" t="str">
        <f ca="1">IF(B38="","",IF(ISERROR(MATCH($J38,SorP!$B$1:$B$6230,0)),"",INDIRECT("'SorP'!$A$"&amp;MATCH($J38,SorP!$B$1:$B$6230,0))))</f>
        <v>CN-GD</v>
      </c>
      <c r="U38" s="239"/>
      <c r="V38" s="269">
        <f>IF(C38="",NA(),MATCH($B38&amp;$C38,'Smelter Look-up'!$J:$J,0))</f>
        <v>344</v>
      </c>
      <c r="W38" s="270"/>
      <c r="X38" s="270">
        <f t="shared" ca="1" si="1"/>
        <v>0</v>
      </c>
      <c r="Y38" s="270"/>
      <c r="Z38" s="270"/>
      <c r="AB38" s="272" t="str">
        <f t="shared" si="2"/>
        <v>TantalumXinXing HaoRong Electronic Material Co., Ltd.</v>
      </c>
    </row>
    <row r="39" spans="1:28" s="271" customFormat="1" ht="102">
      <c r="A39" s="215"/>
      <c r="B39" s="216" t="s">
        <v>1252</v>
      </c>
      <c r="C39" s="347" t="s">
        <v>2584</v>
      </c>
      <c r="D39" s="216"/>
      <c r="E39" s="216" t="str">
        <f ca="1">IF(ISERROR($V39),"",OFFSET('Smelter Look-up'!$D$4,$V39-4,0)&amp;"")</f>
        <v>CHINA</v>
      </c>
      <c r="F39" s="216" t="str">
        <f ca="1">IF(ISERROR($V39),"",OFFSET('Smelter Look-up'!$E$4,$V39-4,0))</f>
        <v>CID002512</v>
      </c>
      <c r="G39" s="216" t="str">
        <f ca="1">IF(C39=$X$4,"Enter smelter details", IF(ISERROR($V39),"",OFFSET('Smelter Look-up'!$F$4,$V39-4,0)))</f>
        <v>RMI</v>
      </c>
      <c r="H39" s="217">
        <f ca="1">IF(ISERROR($V39),"",OFFSET('Smelter Look-up'!$G$4,$V39-4,0))</f>
        <v>0</v>
      </c>
      <c r="I39" s="218" t="str">
        <f ca="1">IF(ISERROR($V39),"",OFFSET('Smelter Look-up'!$H$4,$V39-4,0))</f>
        <v>Fengxin</v>
      </c>
      <c r="J39" s="218" t="str">
        <f ca="1">IF(ISERROR($V39),"",OFFSET('Smelter Look-up'!$I$4,$V39-4,0))</f>
        <v>Jiangxi Sheng</v>
      </c>
      <c r="K39" s="267"/>
      <c r="L39" s="267"/>
      <c r="M39" s="267"/>
      <c r="N39" s="267"/>
      <c r="O39" s="267"/>
      <c r="P39" s="219"/>
      <c r="Q39" s="268" t="s">
        <v>15519</v>
      </c>
      <c r="R39" s="216" t="str">
        <f ca="1">IF(ISERROR($V39),"",OFFSET('Smelter Look-up'!$C$4,$V39-4,0)&amp;"")</f>
        <v>Jiangxi Dinghai Tantalum &amp; Niobium Co., Ltd.</v>
      </c>
      <c r="S39" s="224" t="str">
        <f t="shared" ca="1" si="0"/>
        <v>CN</v>
      </c>
      <c r="T39" s="224" t="str">
        <f ca="1">IF(B39="","",IF(ISERROR(MATCH($J39,SorP!$B$1:$B$6230,0)),"",INDIRECT("'SorP'!$A$"&amp;MATCH($J39,SorP!$B$1:$B$6230,0))))</f>
        <v>CN-JX</v>
      </c>
      <c r="U39" s="239"/>
      <c r="V39" s="269">
        <f>IF(C39="",NA(),MATCH($B39&amp;$C39,'Smelter Look-up'!$J:$J,0))</f>
        <v>307</v>
      </c>
      <c r="W39" s="270"/>
      <c r="X39" s="270">
        <f t="shared" ca="1" si="1"/>
        <v>0</v>
      </c>
      <c r="Y39" s="270"/>
      <c r="Z39" s="270"/>
      <c r="AB39" s="272" t="str">
        <f t="shared" si="2"/>
        <v>TantalumJiangxi Dinghai Tantalum &amp; Niobium Co., Ltd.</v>
      </c>
    </row>
    <row r="40" spans="1:28" s="271" customFormat="1" ht="51">
      <c r="A40" s="215"/>
      <c r="B40" s="216" t="s">
        <v>1252</v>
      </c>
      <c r="C40" s="347" t="s">
        <v>1568</v>
      </c>
      <c r="D40" s="216"/>
      <c r="E40" s="216" t="str">
        <f ca="1">IF(ISERROR($V40),"",OFFSET('Smelter Look-up'!$D$4,$V40-4,0)&amp;"")</f>
        <v>MEXICO</v>
      </c>
      <c r="F40" s="216" t="str">
        <f ca="1">IF(ISERROR($V40),"",OFFSET('Smelter Look-up'!$E$4,$V40-4,0))</f>
        <v>CID002539</v>
      </c>
      <c r="G40" s="216" t="str">
        <f ca="1">IF(C40=$X$4,"Enter smelter details", IF(ISERROR($V40),"",OFFSET('Smelter Look-up'!$F$4,$V40-4,0)))</f>
        <v>RMI</v>
      </c>
      <c r="H40" s="217">
        <f ca="1">IF(ISERROR($V40),"",OFFSET('Smelter Look-up'!$G$4,$V40-4,0))</f>
        <v>0</v>
      </c>
      <c r="I40" s="218" t="str">
        <f ca="1">IF(ISERROR($V40),"",OFFSET('Smelter Look-up'!$H$4,$V40-4,0))</f>
        <v>Matamoros</v>
      </c>
      <c r="J40" s="218" t="str">
        <f ca="1">IF(ISERROR($V40),"",OFFSET('Smelter Look-up'!$I$4,$V40-4,0))</f>
        <v>Tamaulipas</v>
      </c>
      <c r="K40" s="267"/>
      <c r="L40" s="267"/>
      <c r="M40" s="267"/>
      <c r="N40" s="267"/>
      <c r="O40" s="267"/>
      <c r="P40" s="219"/>
      <c r="Q40" s="268" t="s">
        <v>15519</v>
      </c>
      <c r="R40" s="216" t="str">
        <f ca="1">IF(ISERROR($V40),"",OFFSET('Smelter Look-up'!$C$4,$V40-4,0)&amp;"")</f>
        <v>KEMET Blue Metals</v>
      </c>
      <c r="S40" s="224" t="str">
        <f t="shared" ca="1" si="0"/>
        <v>MX</v>
      </c>
      <c r="T40" s="224" t="str">
        <f ca="1">IF(B40="","",IF(ISERROR(MATCH($J40,SorP!$B$1:$B$6230,0)),"",INDIRECT("'SorP'!$A$"&amp;MATCH($J40,SorP!$B$1:$B$6230,0))))</f>
        <v>MX-TAM</v>
      </c>
      <c r="U40" s="239"/>
      <c r="V40" s="269">
        <f>IF(C40="",NA(),MATCH($B40&amp;$C40,'Smelter Look-up'!$J:$J,0))</f>
        <v>314</v>
      </c>
      <c r="W40" s="270"/>
      <c r="X40" s="270">
        <f t="shared" ca="1" si="1"/>
        <v>0</v>
      </c>
      <c r="Y40" s="270"/>
      <c r="Z40" s="270"/>
      <c r="AB40" s="272" t="str">
        <f t="shared" si="2"/>
        <v>TantalumKEMET Blue Metals</v>
      </c>
    </row>
    <row r="41" spans="1:28" s="271" customFormat="1" ht="63.75">
      <c r="A41" s="215"/>
      <c r="B41" s="216" t="s">
        <v>1252</v>
      </c>
      <c r="C41" s="347" t="s">
        <v>1558</v>
      </c>
      <c r="D41" s="216"/>
      <c r="E41" s="216" t="str">
        <f ca="1">IF(ISERROR($V41),"",OFFSET('Smelter Look-up'!$D$4,$V41-4,0)&amp;"")</f>
        <v>THAILAND</v>
      </c>
      <c r="F41" s="216" t="str">
        <f ca="1">IF(ISERROR($V41),"",OFFSET('Smelter Look-up'!$E$4,$V41-4,0))</f>
        <v>CID002544</v>
      </c>
      <c r="G41" s="216" t="str">
        <f ca="1">IF(C41=$X$4,"Enter smelter details", IF(ISERROR($V41),"",OFFSET('Smelter Look-up'!$F$4,$V41-4,0)))</f>
        <v>RMI</v>
      </c>
      <c r="H41" s="217">
        <f ca="1">IF(ISERROR($V41),"",OFFSET('Smelter Look-up'!$G$4,$V41-4,0))</f>
        <v>0</v>
      </c>
      <c r="I41" s="218" t="str">
        <f ca="1">IF(ISERROR($V41),"",OFFSET('Smelter Look-up'!$H$4,$V41-4,0))</f>
        <v>Map Ta Phut</v>
      </c>
      <c r="J41" s="218" t="str">
        <f ca="1">IF(ISERROR($V41),"",OFFSET('Smelter Look-up'!$I$4,$V41-4,0))</f>
        <v>Rayong</v>
      </c>
      <c r="K41" s="267"/>
      <c r="L41" s="267"/>
      <c r="M41" s="267"/>
      <c r="N41" s="267"/>
      <c r="O41" s="267"/>
      <c r="P41" s="219"/>
      <c r="Q41" s="268" t="s">
        <v>15519</v>
      </c>
      <c r="R41" s="216" t="str">
        <f ca="1">IF(ISERROR($V41),"",OFFSET('Smelter Look-up'!$C$4,$V41-4,0)&amp;"")</f>
        <v>H.C. Starck Co., Ltd.</v>
      </c>
      <c r="S41" s="224" t="str">
        <f t="shared" ca="1" si="0"/>
        <v>TH</v>
      </c>
      <c r="T41" s="224" t="str">
        <f ca="1">IF(B41="","",IF(ISERROR(MATCH($J41,SorP!$B$1:$B$6230,0)),"",INDIRECT("'SorP'!$A$"&amp;MATCH($J41,SorP!$B$1:$B$6230,0))))</f>
        <v>TH-21</v>
      </c>
      <c r="U41" s="239"/>
      <c r="V41" s="269">
        <f>IF(C41="",NA(),MATCH($B41&amp;$C41,'Smelter Look-up'!$J:$J,0))</f>
        <v>300</v>
      </c>
      <c r="W41" s="270"/>
      <c r="X41" s="270">
        <f t="shared" ca="1" si="1"/>
        <v>0</v>
      </c>
      <c r="Y41" s="270"/>
      <c r="Z41" s="270"/>
      <c r="AB41" s="272" t="str">
        <f t="shared" si="2"/>
        <v>TantalumH.C. Starck Co., Ltd.</v>
      </c>
    </row>
    <row r="42" spans="1:28" s="271" customFormat="1" ht="89.25">
      <c r="A42" s="215"/>
      <c r="B42" s="216" t="s">
        <v>1252</v>
      </c>
      <c r="C42" s="347" t="s">
        <v>3219</v>
      </c>
      <c r="D42" s="216"/>
      <c r="E42" s="216" t="str">
        <f ca="1">IF(ISERROR($V42),"",OFFSET('Smelter Look-up'!$D$4,$V42-4,0)&amp;"")</f>
        <v>GERMANY</v>
      </c>
      <c r="F42" s="216" t="str">
        <f ca="1">IF(ISERROR($V42),"",OFFSET('Smelter Look-up'!$E$4,$V42-4,0))</f>
        <v>CID002545</v>
      </c>
      <c r="G42" s="216" t="str">
        <f ca="1">IF(C42=$X$4,"Enter smelter details", IF(ISERROR($V42),"",OFFSET('Smelter Look-up'!$F$4,$V42-4,0)))</f>
        <v>RMI</v>
      </c>
      <c r="H42" s="217">
        <f ca="1">IF(ISERROR($V42),"",OFFSET('Smelter Look-up'!$G$4,$V42-4,0))</f>
        <v>0</v>
      </c>
      <c r="I42" s="218" t="str">
        <f ca="1">IF(ISERROR($V42),"",OFFSET('Smelter Look-up'!$H$4,$V42-4,0))</f>
        <v>Goslar</v>
      </c>
      <c r="J42" s="218" t="str">
        <f ca="1">IF(ISERROR($V42),"",OFFSET('Smelter Look-up'!$I$4,$V42-4,0))</f>
        <v>Niedersachsen</v>
      </c>
      <c r="K42" s="267"/>
      <c r="L42" s="267"/>
      <c r="M42" s="267"/>
      <c r="N42" s="267"/>
      <c r="O42" s="267"/>
      <c r="P42" s="219"/>
      <c r="Q42" s="268" t="s">
        <v>15519</v>
      </c>
      <c r="R42" s="216" t="str">
        <f ca="1">IF(ISERROR($V42),"",OFFSET('Smelter Look-up'!$C$4,$V42-4,0)&amp;"")</f>
        <v>H.C. Starck Tantalum and Niobium GmbH</v>
      </c>
      <c r="S42" s="224" t="str">
        <f t="shared" ca="1" si="0"/>
        <v>DE</v>
      </c>
      <c r="T42" s="224" t="str">
        <f ca="1">IF(B42="","",IF(ISERROR(MATCH($J42,SorP!$B$1:$B$6230,0)),"",INDIRECT("'SorP'!$A$"&amp;MATCH($J42,SorP!$B$1:$B$6230,0))))</f>
        <v>DE-NI</v>
      </c>
      <c r="U42" s="239"/>
      <c r="V42" s="269">
        <f>IF(C42="",NA(),MATCH($B42&amp;$C42,'Smelter Look-up'!$J:$J,0))</f>
        <v>305</v>
      </c>
      <c r="W42" s="270"/>
      <c r="X42" s="270">
        <f t="shared" ca="1" si="1"/>
        <v>0</v>
      </c>
      <c r="Y42" s="270"/>
      <c r="Z42" s="270"/>
      <c r="AB42" s="272" t="str">
        <f t="shared" si="2"/>
        <v>TantalumH.C. Starck Tantalum and Niobium GmbH</v>
      </c>
    </row>
    <row r="43" spans="1:28" s="271" customFormat="1" ht="63.75">
      <c r="A43" s="215"/>
      <c r="B43" s="216" t="s">
        <v>1252</v>
      </c>
      <c r="C43" s="347" t="s">
        <v>1561</v>
      </c>
      <c r="D43" s="216"/>
      <c r="E43" s="216" t="str">
        <f ca="1">IF(ISERROR($V43),"",OFFSET('Smelter Look-up'!$D$4,$V43-4,0)&amp;"")</f>
        <v>GERMANY</v>
      </c>
      <c r="F43" s="216" t="str">
        <f ca="1">IF(ISERROR($V43),"",OFFSET('Smelter Look-up'!$E$4,$V43-4,0))</f>
        <v>CID002547</v>
      </c>
      <c r="G43" s="216" t="str">
        <f ca="1">IF(C43=$X$4,"Enter smelter details", IF(ISERROR($V43),"",OFFSET('Smelter Look-up'!$F$4,$V43-4,0)))</f>
        <v>RMI</v>
      </c>
      <c r="H43" s="217">
        <f ca="1">IF(ISERROR($V43),"",OFFSET('Smelter Look-up'!$G$4,$V43-4,0))</f>
        <v>0</v>
      </c>
      <c r="I43" s="218" t="str">
        <f ca="1">IF(ISERROR($V43),"",OFFSET('Smelter Look-up'!$H$4,$V43-4,0))</f>
        <v>Hermsdorf</v>
      </c>
      <c r="J43" s="218" t="str">
        <f ca="1">IF(ISERROR($V43),"",OFFSET('Smelter Look-up'!$I$4,$V43-4,0))</f>
        <v>Thüringen</v>
      </c>
      <c r="K43" s="267"/>
      <c r="L43" s="267"/>
      <c r="M43" s="267"/>
      <c r="N43" s="267"/>
      <c r="O43" s="267"/>
      <c r="P43" s="219"/>
      <c r="Q43" s="268" t="s">
        <v>15519</v>
      </c>
      <c r="R43" s="216" t="str">
        <f ca="1">IF(ISERROR($V43),"",OFFSET('Smelter Look-up'!$C$4,$V43-4,0)&amp;"")</f>
        <v>H.C. Starck Hermsdorf GmbH</v>
      </c>
      <c r="S43" s="224" t="str">
        <f t="shared" ca="1" si="0"/>
        <v>DE</v>
      </c>
      <c r="T43" s="224" t="str">
        <f ca="1">IF(B43="","",IF(ISERROR(MATCH($J43,SorP!$B$1:$B$6230,0)),"",INDIRECT("'SorP'!$A$"&amp;MATCH($J43,SorP!$B$1:$B$6230,0))))</f>
        <v>DE-TH</v>
      </c>
      <c r="U43" s="239"/>
      <c r="V43" s="269">
        <f>IF(C43="",NA(),MATCH($B43&amp;$C43,'Smelter Look-up'!$J:$J,0))</f>
        <v>301</v>
      </c>
      <c r="W43" s="270"/>
      <c r="X43" s="270">
        <f t="shared" ca="1" si="1"/>
        <v>0</v>
      </c>
      <c r="Y43" s="270"/>
      <c r="Z43" s="270"/>
      <c r="AB43" s="272" t="str">
        <f t="shared" si="2"/>
        <v>TantalumH.C. Starck Hermsdorf GmbH</v>
      </c>
    </row>
    <row r="44" spans="1:28" s="271" customFormat="1" ht="51">
      <c r="A44" s="215"/>
      <c r="B44" s="216" t="s">
        <v>1252</v>
      </c>
      <c r="C44" s="347" t="s">
        <v>1563</v>
      </c>
      <c r="D44" s="216"/>
      <c r="E44" s="216" t="str">
        <f ca="1">IF(ISERROR($V44),"",OFFSET('Smelter Look-up'!$D$4,$V44-4,0)&amp;"")</f>
        <v>UNITED STATES OF AMERICA</v>
      </c>
      <c r="F44" s="216" t="str">
        <f ca="1">IF(ISERROR($V44),"",OFFSET('Smelter Look-up'!$E$4,$V44-4,0))</f>
        <v>CID002548</v>
      </c>
      <c r="G44" s="216" t="str">
        <f ca="1">IF(C44=$X$4,"Enter smelter details", IF(ISERROR($V44),"",OFFSET('Smelter Look-up'!$F$4,$V44-4,0)))</f>
        <v>RMI</v>
      </c>
      <c r="H44" s="217">
        <f ca="1">IF(ISERROR($V44),"",OFFSET('Smelter Look-up'!$G$4,$V44-4,0))</f>
        <v>0</v>
      </c>
      <c r="I44" s="218" t="str">
        <f ca="1">IF(ISERROR($V44),"",OFFSET('Smelter Look-up'!$H$4,$V44-4,0))</f>
        <v>Newton</v>
      </c>
      <c r="J44" s="218" t="str">
        <f ca="1">IF(ISERROR($V44),"",OFFSET('Smelter Look-up'!$I$4,$V44-4,0))</f>
        <v>Massachusetts</v>
      </c>
      <c r="K44" s="267"/>
      <c r="L44" s="267"/>
      <c r="M44" s="267"/>
      <c r="N44" s="267"/>
      <c r="O44" s="267"/>
      <c r="P44" s="219"/>
      <c r="Q44" s="268" t="s">
        <v>15519</v>
      </c>
      <c r="R44" s="216" t="str">
        <f ca="1">IF(ISERROR($V44),"",OFFSET('Smelter Look-up'!$C$4,$V44-4,0)&amp;"")</f>
        <v>H.C. Starck Inc.</v>
      </c>
      <c r="S44" s="224" t="str">
        <f t="shared" ca="1" si="0"/>
        <v>US</v>
      </c>
      <c r="T44" s="224" t="str">
        <f ca="1">IF(B44="","",IF(ISERROR(MATCH($J44,SorP!$B$1:$B$6230,0)),"",INDIRECT("'SorP'!$A$"&amp;MATCH($J44,SorP!$B$1:$B$6230,0))))</f>
        <v>US-MA</v>
      </c>
      <c r="U44" s="239"/>
      <c r="V44" s="269">
        <f>IF(C44="",NA(),MATCH($B44&amp;$C44,'Smelter Look-up'!$J:$J,0))</f>
        <v>302</v>
      </c>
      <c r="W44" s="270"/>
      <c r="X44" s="270">
        <f t="shared" ca="1" si="1"/>
        <v>0</v>
      </c>
      <c r="Y44" s="270"/>
      <c r="Z44" s="270"/>
      <c r="AB44" s="272" t="str">
        <f t="shared" si="2"/>
        <v>TantalumH.C. Starck Inc.</v>
      </c>
    </row>
    <row r="45" spans="1:28" s="271" customFormat="1" ht="51">
      <c r="A45" s="215"/>
      <c r="B45" s="216" t="s">
        <v>1252</v>
      </c>
      <c r="C45" s="347" t="s">
        <v>1565</v>
      </c>
      <c r="D45" s="216"/>
      <c r="E45" s="216" t="str">
        <f ca="1">IF(ISERROR($V45),"",OFFSET('Smelter Look-up'!$D$4,$V45-4,0)&amp;"")</f>
        <v>JAPAN</v>
      </c>
      <c r="F45" s="216" t="str">
        <f ca="1">IF(ISERROR($V45),"",OFFSET('Smelter Look-up'!$E$4,$V45-4,0))</f>
        <v>CID002549</v>
      </c>
      <c r="G45" s="216" t="str">
        <f ca="1">IF(C45=$X$4,"Enter smelter details", IF(ISERROR($V45),"",OFFSET('Smelter Look-up'!$F$4,$V45-4,0)))</f>
        <v>RMI</v>
      </c>
      <c r="H45" s="217">
        <f ca="1">IF(ISERROR($V45),"",OFFSET('Smelter Look-up'!$G$4,$V45-4,0))</f>
        <v>0</v>
      </c>
      <c r="I45" s="218" t="str">
        <f ca="1">IF(ISERROR($V45),"",OFFSET('Smelter Look-up'!$H$4,$V45-4,0))</f>
        <v>Mito</v>
      </c>
      <c r="J45" s="218" t="str">
        <f ca="1">IF(ISERROR($V45),"",OFFSET('Smelter Look-up'!$I$4,$V45-4,0))</f>
        <v>Ibaraki</v>
      </c>
      <c r="K45" s="267"/>
      <c r="L45" s="267"/>
      <c r="M45" s="267"/>
      <c r="N45" s="267"/>
      <c r="O45" s="267"/>
      <c r="P45" s="219"/>
      <c r="Q45" s="268" t="s">
        <v>15519</v>
      </c>
      <c r="R45" s="216" t="str">
        <f ca="1">IF(ISERROR($V45),"",OFFSET('Smelter Look-up'!$C$4,$V45-4,0)&amp;"")</f>
        <v>H.C. Starck Ltd.</v>
      </c>
      <c r="S45" s="224" t="str">
        <f t="shared" ca="1" si="0"/>
        <v>JP</v>
      </c>
      <c r="T45" s="224" t="str">
        <f ca="1">IF(B45="","",IF(ISERROR(MATCH($J45,SorP!$B$1:$B$6230,0)),"",INDIRECT("'SorP'!$A$"&amp;MATCH($J45,SorP!$B$1:$B$6230,0))))</f>
        <v>JP-08</v>
      </c>
      <c r="U45" s="239"/>
      <c r="V45" s="269">
        <f>IF(C45="",NA(),MATCH($B45&amp;$C45,'Smelter Look-up'!$J:$J,0))</f>
        <v>303</v>
      </c>
      <c r="W45" s="270"/>
      <c r="X45" s="270">
        <f t="shared" ca="1" si="1"/>
        <v>0</v>
      </c>
      <c r="Y45" s="270"/>
      <c r="Z45" s="270"/>
      <c r="AB45" s="272" t="str">
        <f t="shared" si="2"/>
        <v>TantalumH.C. Starck Ltd.</v>
      </c>
    </row>
    <row r="46" spans="1:28" s="271" customFormat="1" ht="76.5">
      <c r="A46" s="215"/>
      <c r="B46" s="216" t="s">
        <v>1252</v>
      </c>
      <c r="C46" s="347" t="s">
        <v>2961</v>
      </c>
      <c r="D46" s="216"/>
      <c r="E46" s="216" t="str">
        <f ca="1">IF(ISERROR($V46),"",OFFSET('Smelter Look-up'!$D$4,$V46-4,0)&amp;"")</f>
        <v>GERMANY</v>
      </c>
      <c r="F46" s="216" t="str">
        <f ca="1">IF(ISERROR($V46),"",OFFSET('Smelter Look-up'!$E$4,$V46-4,0))</f>
        <v>CID002550</v>
      </c>
      <c r="G46" s="216" t="str">
        <f ca="1">IF(C46=$X$4,"Enter smelter details", IF(ISERROR($V46),"",OFFSET('Smelter Look-up'!$F$4,$V46-4,0)))</f>
        <v>RMI</v>
      </c>
      <c r="H46" s="217">
        <f ca="1">IF(ISERROR($V46),"",OFFSET('Smelter Look-up'!$G$4,$V46-4,0))</f>
        <v>0</v>
      </c>
      <c r="I46" s="218" t="str">
        <f ca="1">IF(ISERROR($V46),"",OFFSET('Smelter Look-up'!$H$4,$V46-4,0))</f>
        <v>Laufenburg</v>
      </c>
      <c r="J46" s="218" t="str">
        <f ca="1">IF(ISERROR($V46),"",OFFSET('Smelter Look-up'!$I$4,$V46-4,0))</f>
        <v>Baden-Württemberg</v>
      </c>
      <c r="K46" s="267"/>
      <c r="L46" s="267"/>
      <c r="M46" s="267"/>
      <c r="N46" s="267"/>
      <c r="O46" s="267"/>
      <c r="P46" s="219"/>
      <c r="Q46" s="268" t="s">
        <v>15519</v>
      </c>
      <c r="R46" s="216" t="str">
        <f ca="1">IF(ISERROR($V46),"",OFFSET('Smelter Look-up'!$C$4,$V46-4,0)&amp;"")</f>
        <v>H.C. Starck Smelting GmbH &amp; Co. KG</v>
      </c>
      <c r="S46" s="224" t="str">
        <f t="shared" ca="1" si="0"/>
        <v>DE</v>
      </c>
      <c r="T46" s="224" t="str">
        <f ca="1">IF(B46="","",IF(ISERROR(MATCH($J46,SorP!$B$1:$B$6230,0)),"",INDIRECT("'SorP'!$A$"&amp;MATCH($J46,SorP!$B$1:$B$6230,0))))</f>
        <v>DE-BW</v>
      </c>
      <c r="U46" s="239"/>
      <c r="V46" s="269">
        <f>IF(C46="",NA(),MATCH($B46&amp;$C46,'Smelter Look-up'!$J:$J,0))</f>
        <v>304</v>
      </c>
      <c r="W46" s="270"/>
      <c r="X46" s="270">
        <f t="shared" ca="1" si="1"/>
        <v>0</v>
      </c>
      <c r="Y46" s="270"/>
      <c r="Z46" s="270"/>
      <c r="AB46" s="272" t="str">
        <f t="shared" si="2"/>
        <v>TantalumH.C. Starck Smelting GmbH &amp; Co. KG</v>
      </c>
    </row>
    <row r="47" spans="1:28" s="271" customFormat="1" ht="89.25">
      <c r="A47" s="215"/>
      <c r="B47" s="216" t="s">
        <v>1252</v>
      </c>
      <c r="C47" s="347" t="s">
        <v>1556</v>
      </c>
      <c r="D47" s="216"/>
      <c r="E47" s="216" t="str">
        <f ca="1">IF(ISERROR($V47),"",OFFSET('Smelter Look-up'!$D$4,$V47-4,0)&amp;"")</f>
        <v>UNITED STATES OF AMERICA</v>
      </c>
      <c r="F47" s="216" t="str">
        <f ca="1">IF(ISERROR($V47),"",OFFSET('Smelter Look-up'!$E$4,$V47-4,0))</f>
        <v>CID002557</v>
      </c>
      <c r="G47" s="216" t="str">
        <f ca="1">IF(C47=$X$4,"Enter smelter details", IF(ISERROR($V47),"",OFFSET('Smelter Look-up'!$F$4,$V47-4,0)))</f>
        <v>RMI</v>
      </c>
      <c r="H47" s="217">
        <f ca="1">IF(ISERROR($V47),"",OFFSET('Smelter Look-up'!$G$4,$V47-4,0))</f>
        <v>0</v>
      </c>
      <c r="I47" s="218" t="str">
        <f ca="1">IF(ISERROR($V47),"",OFFSET('Smelter Look-up'!$H$4,$V47-4,0))</f>
        <v>Boyertown</v>
      </c>
      <c r="J47" s="218" t="str">
        <f ca="1">IF(ISERROR($V47),"",OFFSET('Smelter Look-up'!$I$4,$V47-4,0))</f>
        <v>Pennsylvania</v>
      </c>
      <c r="K47" s="267"/>
      <c r="L47" s="267"/>
      <c r="M47" s="267"/>
      <c r="N47" s="267"/>
      <c r="O47" s="267"/>
      <c r="P47" s="219"/>
      <c r="Q47" s="268" t="s">
        <v>15519</v>
      </c>
      <c r="R47" s="216" t="str">
        <f ca="1">IF(ISERROR($V47),"",OFFSET('Smelter Look-up'!$C$4,$V47-4,0)&amp;"")</f>
        <v>Global Advanced Metals Boyertown</v>
      </c>
      <c r="S47" s="224" t="str">
        <f t="shared" ca="1" si="0"/>
        <v>US</v>
      </c>
      <c r="T47" s="224" t="str">
        <f ca="1">IF(B47="","",IF(ISERROR(MATCH($J47,SorP!$B$1:$B$6230,0)),"",INDIRECT("'SorP'!$A$"&amp;MATCH($J47,SorP!$B$1:$B$6230,0))))</f>
        <v>US-PA</v>
      </c>
      <c r="U47" s="239"/>
      <c r="V47" s="269">
        <f>IF(C47="",NA(),MATCH($B47&amp;$C47,'Smelter Look-up'!$J:$J,0))</f>
        <v>297</v>
      </c>
      <c r="W47" s="270"/>
      <c r="X47" s="270">
        <f t="shared" ca="1" si="1"/>
        <v>0</v>
      </c>
      <c r="Y47" s="270"/>
      <c r="Z47" s="270"/>
      <c r="AB47" s="272" t="str">
        <f t="shared" si="2"/>
        <v>TantalumGlobal Advanced Metals Boyertown</v>
      </c>
    </row>
    <row r="48" spans="1:28" s="271" customFormat="1" ht="76.5">
      <c r="A48" s="215"/>
      <c r="B48" s="216" t="s">
        <v>1252</v>
      </c>
      <c r="C48" s="347" t="s">
        <v>1554</v>
      </c>
      <c r="D48" s="216"/>
      <c r="E48" s="216" t="str">
        <f ca="1">IF(ISERROR($V48),"",OFFSET('Smelter Look-up'!$D$4,$V48-4,0)&amp;"")</f>
        <v>JAPAN</v>
      </c>
      <c r="F48" s="216" t="str">
        <f ca="1">IF(ISERROR($V48),"",OFFSET('Smelter Look-up'!$E$4,$V48-4,0))</f>
        <v>CID002558</v>
      </c>
      <c r="G48" s="216" t="str">
        <f ca="1">IF(C48=$X$4,"Enter smelter details", IF(ISERROR($V48),"",OFFSET('Smelter Look-up'!$F$4,$V48-4,0)))</f>
        <v>RMI</v>
      </c>
      <c r="H48" s="217">
        <f ca="1">IF(ISERROR($V48),"",OFFSET('Smelter Look-up'!$G$4,$V48-4,0))</f>
        <v>0</v>
      </c>
      <c r="I48" s="218" t="str">
        <f ca="1">IF(ISERROR($V48),"",OFFSET('Smelter Look-up'!$H$4,$V48-4,0))</f>
        <v>Aizuwakamatsu</v>
      </c>
      <c r="J48" s="218" t="str">
        <f ca="1">IF(ISERROR($V48),"",OFFSET('Smelter Look-up'!$I$4,$V48-4,0))</f>
        <v>Fukushima</v>
      </c>
      <c r="K48" s="267"/>
      <c r="L48" s="267"/>
      <c r="M48" s="267"/>
      <c r="N48" s="267"/>
      <c r="O48" s="267"/>
      <c r="P48" s="219"/>
      <c r="Q48" s="268" t="s">
        <v>15519</v>
      </c>
      <c r="R48" s="216" t="str">
        <f ca="1">IF(ISERROR($V48),"",OFFSET('Smelter Look-up'!$C$4,$V48-4,0)&amp;"")</f>
        <v>Global Advanced Metals Aizu</v>
      </c>
      <c r="S48" s="224" t="str">
        <f t="shared" ca="1" si="0"/>
        <v>JP</v>
      </c>
      <c r="T48" s="224" t="str">
        <f ca="1">IF(B48="","",IF(ISERROR(MATCH($J48,SorP!$B$1:$B$6230,0)),"",INDIRECT("'SorP'!$A$"&amp;MATCH($J48,SorP!$B$1:$B$6230,0))))</f>
        <v>JP-07</v>
      </c>
      <c r="U48" s="239"/>
      <c r="V48" s="269">
        <f>IF(C48="",NA(),MATCH($B48&amp;$C48,'Smelter Look-up'!$J:$J,0))</f>
        <v>296</v>
      </c>
      <c r="W48" s="270"/>
      <c r="X48" s="270">
        <f t="shared" ca="1" si="1"/>
        <v>0</v>
      </c>
      <c r="Y48" s="270"/>
      <c r="Z48" s="270"/>
      <c r="AB48" s="272" t="str">
        <f t="shared" si="2"/>
        <v>TantalumGlobal Advanced Metals Aizu</v>
      </c>
    </row>
    <row r="49" spans="1:28" s="271" customFormat="1" ht="51">
      <c r="A49" s="215"/>
      <c r="B49" s="216" t="s">
        <v>1252</v>
      </c>
      <c r="C49" s="347" t="s">
        <v>1579</v>
      </c>
      <c r="D49" s="216"/>
      <c r="E49" s="216" t="str">
        <f ca="1">IF(ISERROR($V49),"",OFFSET('Smelter Look-up'!$D$4,$V49-4,0)&amp;"")</f>
        <v>UNITED STATES OF AMERICA</v>
      </c>
      <c r="F49" s="216" t="str">
        <f ca="1">IF(ISERROR($V49),"",OFFSET('Smelter Look-up'!$E$4,$V49-4,0))</f>
        <v>CID002568</v>
      </c>
      <c r="G49" s="216" t="str">
        <f ca="1">IF(C49=$X$4,"Enter smelter details", IF(ISERROR($V49),"",OFFSET('Smelter Look-up'!$F$4,$V49-4,0)))</f>
        <v>RMI</v>
      </c>
      <c r="H49" s="217">
        <f ca="1">IF(ISERROR($V49),"",OFFSET('Smelter Look-up'!$G$4,$V49-4,0))</f>
        <v>0</v>
      </c>
      <c r="I49" s="218" t="str">
        <f ca="1">IF(ISERROR($V49),"",OFFSET('Smelter Look-up'!$H$4,$V49-4,0))</f>
        <v>Mound House</v>
      </c>
      <c r="J49" s="218" t="str">
        <f ca="1">IF(ISERROR($V49),"",OFFSET('Smelter Look-up'!$I$4,$V49-4,0))</f>
        <v>Nevada</v>
      </c>
      <c r="K49" s="267"/>
      <c r="L49" s="267"/>
      <c r="M49" s="267"/>
      <c r="N49" s="267"/>
      <c r="O49" s="267"/>
      <c r="P49" s="219"/>
      <c r="Q49" s="268" t="s">
        <v>15519</v>
      </c>
      <c r="R49" s="216" t="str">
        <f ca="1">IF(ISERROR($V49),"",OFFSET('Smelter Look-up'!$C$4,$V49-4,0)&amp;"")</f>
        <v>KEMET Blue Powder</v>
      </c>
      <c r="S49" s="224" t="str">
        <f t="shared" ca="1" si="0"/>
        <v>US</v>
      </c>
      <c r="T49" s="224" t="str">
        <f ca="1">IF(B49="","",IF(ISERROR(MATCH($J49,SorP!$B$1:$B$6230,0)),"",INDIRECT("'SorP'!$A$"&amp;MATCH($J49,SorP!$B$1:$B$6230,0))))</f>
        <v>US-NV</v>
      </c>
      <c r="U49" s="239"/>
      <c r="V49" s="269">
        <f>IF(C49="",NA(),MATCH($B49&amp;$C49,'Smelter Look-up'!$J:$J,0))</f>
        <v>315</v>
      </c>
      <c r="W49" s="270"/>
      <c r="X49" s="270">
        <f t="shared" ca="1" si="1"/>
        <v>0</v>
      </c>
      <c r="Y49" s="270"/>
      <c r="Z49" s="270"/>
      <c r="AB49" s="272" t="str">
        <f t="shared" si="2"/>
        <v>TantalumKEMET Blue Powder</v>
      </c>
    </row>
    <row r="50" spans="1:28" s="271" customFormat="1" ht="76.5">
      <c r="A50" s="215"/>
      <c r="B50" s="216" t="s">
        <v>1252</v>
      </c>
      <c r="C50" s="347" t="s">
        <v>13322</v>
      </c>
      <c r="D50" s="216"/>
      <c r="E50" s="216" t="str">
        <f ca="1">IF(ISERROR($V50),"",OFFSET('Smelter Look-up'!$D$4,$V50-4,0)&amp;"")</f>
        <v>BRAZIL</v>
      </c>
      <c r="F50" s="216" t="str">
        <f ca="1">IF(ISERROR($V50),"",OFFSET('Smelter Look-up'!$E$4,$V50-4,0))</f>
        <v>CID002707</v>
      </c>
      <c r="G50" s="216" t="str">
        <f ca="1">IF(C50=$X$4,"Enter smelter details", IF(ISERROR($V50),"",OFFSET('Smelter Look-up'!$F$4,$V50-4,0)))</f>
        <v>RMI</v>
      </c>
      <c r="H50" s="217">
        <f ca="1">IF(ISERROR($V50),"",OFFSET('Smelter Look-up'!$G$4,$V50-4,0))</f>
        <v>0</v>
      </c>
      <c r="I50" s="218" t="str">
        <f ca="1">IF(ISERROR($V50),"",OFFSET('Smelter Look-up'!$H$4,$V50-4,0))</f>
        <v>São João del Rei</v>
      </c>
      <c r="J50" s="218" t="str">
        <f ca="1">IF(ISERROR($V50),"",OFFSET('Smelter Look-up'!$I$4,$V50-4,0))</f>
        <v>Minas gerais</v>
      </c>
      <c r="K50" s="267"/>
      <c r="L50" s="267"/>
      <c r="M50" s="267"/>
      <c r="N50" s="267"/>
      <c r="O50" s="267"/>
      <c r="P50" s="219"/>
      <c r="Q50" s="268" t="s">
        <v>15519</v>
      </c>
      <c r="R50" s="216" t="str">
        <f ca="1">IF(ISERROR($V50),"",OFFSET('Smelter Look-up'!$C$4,$V50-4,0)&amp;"")</f>
        <v>Resind Industria e Comercio Ltda.</v>
      </c>
      <c r="S50" s="224" t="str">
        <f t="shared" ca="1" si="0"/>
        <v>BR</v>
      </c>
      <c r="T50" s="224" t="str">
        <f ca="1">IF(B50="","",IF(ISERROR(MATCH($J50,SorP!$B$1:$B$6230,0)),"",INDIRECT("'SorP'!$A$"&amp;MATCH($J50,SorP!$B$1:$B$6230,0))))</f>
        <v>BR-MG</v>
      </c>
      <c r="U50" s="239"/>
      <c r="V50" s="269">
        <f>IF(C50="",NA(),MATCH($B50&amp;$C50,'Smelter Look-up'!$J:$J,0))</f>
        <v>331</v>
      </c>
      <c r="W50" s="270"/>
      <c r="X50" s="270">
        <f t="shared" ca="1" si="1"/>
        <v>0</v>
      </c>
      <c r="Y50" s="270"/>
      <c r="Z50" s="270"/>
      <c r="AB50" s="272" t="str">
        <f t="shared" si="2"/>
        <v>TantalumResind Industria e Comercio Ltda.</v>
      </c>
    </row>
    <row r="51" spans="1:28" s="271" customFormat="1" ht="76.5">
      <c r="A51" s="215"/>
      <c r="B51" s="216" t="s">
        <v>1252</v>
      </c>
      <c r="C51" s="347" t="s">
        <v>2719</v>
      </c>
      <c r="D51" s="216"/>
      <c r="E51" s="216" t="str">
        <f ca="1">IF(ISERROR($V51),"",OFFSET('Smelter Look-up'!$D$4,$V51-4,0)&amp;"")</f>
        <v>CHINA</v>
      </c>
      <c r="F51" s="216" t="str">
        <f ca="1">IF(ISERROR($V51),"",OFFSET('Smelter Look-up'!$E$4,$V51-4,0))</f>
        <v>CID002842</v>
      </c>
      <c r="G51" s="216" t="str">
        <f ca="1">IF(C51=$X$4,"Enter smelter details", IF(ISERROR($V51),"",OFFSET('Smelter Look-up'!$F$4,$V51-4,0)))</f>
        <v>RMI</v>
      </c>
      <c r="H51" s="217">
        <f ca="1">IF(ISERROR($V51),"",OFFSET('Smelter Look-up'!$G$4,$V51-4,0))</f>
        <v>0</v>
      </c>
      <c r="I51" s="218" t="str">
        <f ca="1">IF(ISERROR($V51),"",OFFSET('Smelter Look-up'!$H$4,$V51-4,0))</f>
        <v>Yichun</v>
      </c>
      <c r="J51" s="218" t="str">
        <f ca="1">IF(ISERROR($V51),"",OFFSET('Smelter Look-up'!$I$4,$V51-4,0))</f>
        <v>Jiangxi Sheng</v>
      </c>
      <c r="K51" s="267"/>
      <c r="L51" s="267"/>
      <c r="M51" s="267"/>
      <c r="N51" s="267"/>
      <c r="O51" s="267"/>
      <c r="P51" s="219"/>
      <c r="Q51" s="268" t="s">
        <v>15519</v>
      </c>
      <c r="R51" s="216" t="str">
        <f ca="1">IF(ISERROR($V51),"",OFFSET('Smelter Look-up'!$C$4,$V51-4,0)&amp;"")</f>
        <v>Jiangxi Tuohong New Raw Material</v>
      </c>
      <c r="S51" s="224" t="str">
        <f t="shared" ca="1" si="0"/>
        <v>CN</v>
      </c>
      <c r="T51" s="224" t="str">
        <f ca="1">IF(B51="","",IF(ISERROR(MATCH($J51,SorP!$B$1:$B$6230,0)),"",INDIRECT("'SorP'!$A$"&amp;MATCH($J51,SorP!$B$1:$B$6230,0))))</f>
        <v>CN-JX</v>
      </c>
      <c r="U51" s="239"/>
      <c r="V51" s="269">
        <f>IF(C51="",NA(),MATCH($B51&amp;$C51,'Smelter Look-up'!$J:$J,0))</f>
        <v>308</v>
      </c>
      <c r="W51" s="270"/>
      <c r="X51" s="270">
        <f t="shared" ca="1" si="1"/>
        <v>0</v>
      </c>
      <c r="Y51" s="270"/>
      <c r="Z51" s="270"/>
      <c r="AB51" s="272" t="str">
        <f t="shared" si="2"/>
        <v>TantalumJiangxi Tuohong New Raw Material</v>
      </c>
    </row>
    <row r="52" spans="1:28" s="271" customFormat="1" ht="51">
      <c r="A52" s="215"/>
      <c r="B52" s="216" t="s">
        <v>1252</v>
      </c>
      <c r="C52" s="347" t="s">
        <v>2997</v>
      </c>
      <c r="D52" s="216"/>
      <c r="E52" s="216" t="str">
        <f ca="1">IF(ISERROR($V52),"",OFFSET('Smelter Look-up'!$D$4,$V52-4,0)&amp;"")</f>
        <v>MACEDONIA, THE FORMER YUGOSLAV REPUBLIC OF</v>
      </c>
      <c r="F52" s="216" t="str">
        <f ca="1">IF(ISERROR($V52),"",OFFSET('Smelter Look-up'!$E$4,$V52-4,0))</f>
        <v>CID002847</v>
      </c>
      <c r="G52" s="216" t="str">
        <f ca="1">IF(C52=$X$4,"Enter smelter details", IF(ISERROR($V52),"",OFFSET('Smelter Look-up'!$F$4,$V52-4,0)))</f>
        <v>RMI</v>
      </c>
      <c r="H52" s="217">
        <f ca="1">IF(ISERROR($V52),"",OFFSET('Smelter Look-up'!$G$4,$V52-4,0))</f>
        <v>0</v>
      </c>
      <c r="I52" s="218" t="str">
        <f ca="1">IF(ISERROR($V52),"",OFFSET('Smelter Look-up'!$H$4,$V52-4,0))</f>
        <v>Skopje</v>
      </c>
      <c r="J52" s="218" t="str">
        <f ca="1">IF(ISERROR($V52),"",OFFSET('Smelter Look-up'!$I$4,$V52-4,0))</f>
        <v>Skopje</v>
      </c>
      <c r="K52" s="267"/>
      <c r="L52" s="267"/>
      <c r="M52" s="267"/>
      <c r="N52" s="267"/>
      <c r="O52" s="267"/>
      <c r="P52" s="219"/>
      <c r="Q52" s="268" t="s">
        <v>15519</v>
      </c>
      <c r="R52" s="216" t="str">
        <f ca="1">IF(ISERROR($V52),"",OFFSET('Smelter Look-up'!$C$4,$V52-4,0)&amp;"")</f>
        <v>Power Resources Ltd.</v>
      </c>
      <c r="S52" s="224" t="str">
        <f t="shared" ca="1" si="0"/>
        <v>MK</v>
      </c>
      <c r="T52" s="224" t="str">
        <f ca="1">IF(B52="","",IF(ISERROR(MATCH($J52,SorP!$B$1:$B$6230,0)),"",INDIRECT("'SorP'!$A$"&amp;MATCH($J52,SorP!$B$1:$B$6230,0))))</f>
        <v>MK-85</v>
      </c>
      <c r="U52" s="239"/>
      <c r="V52" s="269">
        <f>IF(C52="",NA(),MATCH($B52&amp;$C52,'Smelter Look-up'!$J:$J,0))</f>
        <v>328</v>
      </c>
      <c r="W52" s="270"/>
      <c r="X52" s="270">
        <f t="shared" ca="1" si="1"/>
        <v>0</v>
      </c>
      <c r="Y52" s="270"/>
      <c r="Z52" s="270"/>
      <c r="AB52" s="272" t="str">
        <f t="shared" si="2"/>
        <v>TantalumPower Resources Ltd.</v>
      </c>
    </row>
    <row r="53" spans="1:28" s="271" customFormat="1" ht="25.5" customHeight="1">
      <c r="A53" s="215"/>
      <c r="B53" s="216" t="s">
        <v>1251</v>
      </c>
      <c r="C53" s="347" t="s">
        <v>2963</v>
      </c>
      <c r="D53" s="216"/>
      <c r="E53" s="216" t="str">
        <f ca="1">IF(ISERROR($V53),"",OFFSET('Smelter Look-up'!$D$4,$V53-4,0)&amp;"")</f>
        <v>CHINA</v>
      </c>
      <c r="F53" s="216" t="str">
        <f ca="1">IF(ISERROR($V53),"",OFFSET('Smelter Look-up'!$E$4,$V53-4,0))</f>
        <v>CID000228</v>
      </c>
      <c r="G53" s="216" t="str">
        <f ca="1">IF(C53=$X$4,"Enter smelter details", IF(ISERROR($V53),"",OFFSET('Smelter Look-up'!$F$4,$V53-4,0)))</f>
        <v>RMI</v>
      </c>
      <c r="H53" s="217">
        <f ca="1">IF(ISERROR($V53),"",OFFSET('Smelter Look-up'!$G$4,$V53-4,0))</f>
        <v>0</v>
      </c>
      <c r="I53" s="218" t="str">
        <f ca="1">IF(ISERROR($V53),"",OFFSET('Smelter Look-up'!$H$4,$V53-4,0))</f>
        <v>Chenzhou</v>
      </c>
      <c r="J53" s="218" t="str">
        <f ca="1">IF(ISERROR($V53),"",OFFSET('Smelter Look-up'!$I$4,$V53-4,0))</f>
        <v>Hunan Sheng</v>
      </c>
      <c r="K53" s="267"/>
      <c r="L53" s="267"/>
      <c r="M53" s="267"/>
      <c r="N53" s="267"/>
      <c r="O53" s="267"/>
      <c r="P53" s="219"/>
      <c r="Q53" s="268" t="s">
        <v>15519</v>
      </c>
      <c r="R53" s="216" t="str">
        <f ca="1">IF(ISERROR($V53),"",OFFSET('Smelter Look-up'!$C$4,$V53-4,0)&amp;"")</f>
        <v>Chenzhou Yunxiang Mining and Metallurgy Co., Ltd.</v>
      </c>
      <c r="S53" s="224" t="str">
        <f t="shared" ca="1" si="0"/>
        <v>CN</v>
      </c>
      <c r="T53" s="224" t="str">
        <f ca="1">IF(B53="","",IF(ISERROR(MATCH($J53,SorP!$B$1:$B$6230,0)),"",INDIRECT("'SorP'!$A$"&amp;MATCH($J53,SorP!$B$1:$B$6230,0))))</f>
        <v>CN-HN</v>
      </c>
      <c r="U53" s="239"/>
      <c r="V53" s="269">
        <f>IF(C53="",NA(),MATCH($B53&amp;$C53,'Smelter Look-up'!$J:$J,0))</f>
        <v>359</v>
      </c>
      <c r="W53" s="270"/>
      <c r="X53" s="270">
        <f t="shared" ca="1" si="1"/>
        <v>0</v>
      </c>
      <c r="Y53" s="270"/>
      <c r="Z53" s="270"/>
      <c r="AB53" s="272" t="str">
        <f t="shared" si="2"/>
        <v>TinChenzhou Yunxiang Mining and Metallurgy Co., Ltd.</v>
      </c>
    </row>
    <row r="54" spans="1:28" s="271" customFormat="1" ht="25.5" customHeight="1">
      <c r="A54" s="215"/>
      <c r="B54" s="216" t="s">
        <v>1251</v>
      </c>
      <c r="C54" s="347" t="s">
        <v>53</v>
      </c>
      <c r="D54" s="216"/>
      <c r="E54" s="216" t="str">
        <f ca="1">IF(ISERROR($V54),"",OFFSET('Smelter Look-up'!$D$4,$V54-4,0)&amp;"")</f>
        <v>UNITED STATES OF AMERICA</v>
      </c>
      <c r="F54" s="216" t="str">
        <f ca="1">IF(ISERROR($V54),"",OFFSET('Smelter Look-up'!$E$4,$V54-4,0))</f>
        <v>CID000292</v>
      </c>
      <c r="G54" s="216" t="str">
        <f ca="1">IF(C54=$X$4,"Enter smelter details", IF(ISERROR($V54),"",OFFSET('Smelter Look-up'!$F$4,$V54-4,0)))</f>
        <v>RMI</v>
      </c>
      <c r="H54" s="217">
        <f ca="1">IF(ISERROR($V54),"",OFFSET('Smelter Look-up'!$G$4,$V54-4,0))</f>
        <v>0</v>
      </c>
      <c r="I54" s="218" t="str">
        <f ca="1">IF(ISERROR($V54),"",OFFSET('Smelter Look-up'!$H$4,$V54-4,0))</f>
        <v>Altoona</v>
      </c>
      <c r="J54" s="218" t="str">
        <f ca="1">IF(ISERROR($V54),"",OFFSET('Smelter Look-up'!$I$4,$V54-4,0))</f>
        <v>Pennsylvania</v>
      </c>
      <c r="K54" s="267"/>
      <c r="L54" s="267"/>
      <c r="M54" s="267"/>
      <c r="N54" s="267"/>
      <c r="O54" s="267"/>
      <c r="P54" s="219"/>
      <c r="Q54" s="268" t="s">
        <v>15519</v>
      </c>
      <c r="R54" s="216" t="str">
        <f ca="1">IF(ISERROR($V54),"",OFFSET('Smelter Look-up'!$C$4,$V54-4,0)&amp;"")</f>
        <v>Alpha</v>
      </c>
      <c r="S54" s="224" t="str">
        <f t="shared" ca="1" si="0"/>
        <v>US</v>
      </c>
      <c r="T54" s="224" t="str">
        <f ca="1">IF(B54="","",IF(ISERROR(MATCH($J54,SorP!$B$1:$B$6230,0)),"",INDIRECT("'SorP'!$A$"&amp;MATCH($J54,SorP!$B$1:$B$6230,0))))</f>
        <v>US-PA</v>
      </c>
      <c r="U54" s="239"/>
      <c r="V54" s="269">
        <f>IF(C54="",NA(),MATCH($B54&amp;$C54,'Smelter Look-up'!$J:$J,0))</f>
        <v>350</v>
      </c>
      <c r="W54" s="270"/>
      <c r="X54" s="270">
        <f t="shared" ca="1" si="1"/>
        <v>0</v>
      </c>
      <c r="Y54" s="270"/>
      <c r="Z54" s="270"/>
      <c r="AB54" s="272" t="str">
        <f t="shared" si="2"/>
        <v>TinAlpha</v>
      </c>
    </row>
    <row r="55" spans="1:28" s="271" customFormat="1" ht="25.5" customHeight="1">
      <c r="A55" s="215"/>
      <c r="B55" s="216" t="s">
        <v>1251</v>
      </c>
      <c r="C55" s="347" t="s">
        <v>1516</v>
      </c>
      <c r="D55" s="216"/>
      <c r="E55" s="216" t="str">
        <f ca="1">IF(ISERROR($V55),"",OFFSET('Smelter Look-up'!$D$4,$V55-4,0)&amp;"")</f>
        <v>INDONESIA</v>
      </c>
      <c r="F55" s="216" t="str">
        <f ca="1">IF(ISERROR($V55),"",OFFSET('Smelter Look-up'!$E$4,$V55-4,0))</f>
        <v>CID000306</v>
      </c>
      <c r="G55" s="216" t="str">
        <f ca="1">IF(C55=$X$4,"Enter smelter details", IF(ISERROR($V55),"",OFFSET('Smelter Look-up'!$F$4,$V55-4,0)))</f>
        <v>RMI</v>
      </c>
      <c r="H55" s="217">
        <f ca="1">IF(ISERROR($V55),"",OFFSET('Smelter Look-up'!$G$4,$V55-4,0))</f>
        <v>0</v>
      </c>
      <c r="I55" s="218" t="str">
        <f ca="1">IF(ISERROR($V55),"",OFFSET('Smelter Look-up'!$H$4,$V55-4,0))</f>
        <v>Sungailiat</v>
      </c>
      <c r="J55" s="218" t="str">
        <f ca="1">IF(ISERROR($V55),"",OFFSET('Smelter Look-up'!$I$4,$V55-4,0))</f>
        <v>Kepulauan Bangka Belitung</v>
      </c>
      <c r="K55" s="267"/>
      <c r="L55" s="267"/>
      <c r="M55" s="267"/>
      <c r="N55" s="267"/>
      <c r="O55" s="267"/>
      <c r="P55" s="219"/>
      <c r="Q55" s="268" t="s">
        <v>15519</v>
      </c>
      <c r="R55" s="216" t="str">
        <f ca="1">IF(ISERROR($V55),"",OFFSET('Smelter Look-up'!$C$4,$V55-4,0)&amp;"")</f>
        <v>CV Gita Pesona</v>
      </c>
      <c r="S55" s="224" t="str">
        <f t="shared" ca="1" si="0"/>
        <v>ID</v>
      </c>
      <c r="T55" s="224" t="str">
        <f ca="1">IF(B55="","",IF(ISERROR(MATCH($J55,SorP!$B$1:$B$6230,0)),"",INDIRECT("'SorP'!$A$"&amp;MATCH($J55,SorP!$B$1:$B$6230,0))))</f>
        <v>ID-BB</v>
      </c>
      <c r="U55" s="239"/>
      <c r="V55" s="269">
        <f>IF(C55="",NA(),MATCH($B55&amp;$C55,'Smelter Look-up'!$J:$J,0))</f>
        <v>370</v>
      </c>
      <c r="W55" s="270"/>
      <c r="X55" s="270">
        <f t="shared" ca="1" si="1"/>
        <v>0</v>
      </c>
      <c r="Y55" s="270"/>
      <c r="Z55" s="270"/>
      <c r="AB55" s="272" t="str">
        <f t="shared" si="2"/>
        <v>TinCV Gita Pesona</v>
      </c>
    </row>
    <row r="56" spans="1:28" s="271" customFormat="1" ht="25.5" customHeight="1">
      <c r="A56" s="215"/>
      <c r="B56" s="216" t="s">
        <v>1251</v>
      </c>
      <c r="C56" s="347" t="s">
        <v>2650</v>
      </c>
      <c r="D56" s="216"/>
      <c r="E56" s="216" t="str">
        <f ca="1">IF(ISERROR($V56),"",OFFSET('Smelter Look-up'!$D$4,$V56-4,0)&amp;"")</f>
        <v>INDONESIA</v>
      </c>
      <c r="F56" s="216" t="str">
        <f ca="1">IF(ISERROR($V56),"",OFFSET('Smelter Look-up'!$E$4,$V56-4,0))</f>
        <v>CID000309</v>
      </c>
      <c r="G56" s="216" t="str">
        <f ca="1">IF(C56=$X$4,"Enter smelter details", IF(ISERROR($V56),"",OFFSET('Smelter Look-up'!$F$4,$V56-4,0)))</f>
        <v>RMI</v>
      </c>
      <c r="H56" s="217">
        <f ca="1">IF(ISERROR($V56),"",OFFSET('Smelter Look-up'!$G$4,$V56-4,0))</f>
        <v>0</v>
      </c>
      <c r="I56" s="218" t="str">
        <f ca="1">IF(ISERROR($V56),"",OFFSET('Smelter Look-up'!$H$4,$V56-4,0))</f>
        <v>Pemali</v>
      </c>
      <c r="J56" s="218" t="str">
        <f ca="1">IF(ISERROR($V56),"",OFFSET('Smelter Look-up'!$I$4,$V56-4,0))</f>
        <v>Kepulauan Bangka Belitung</v>
      </c>
      <c r="K56" s="267"/>
      <c r="L56" s="267"/>
      <c r="M56" s="267"/>
      <c r="N56" s="267"/>
      <c r="O56" s="267"/>
      <c r="P56" s="219"/>
      <c r="Q56" s="268" t="s">
        <v>15519</v>
      </c>
      <c r="R56" s="216" t="str">
        <f ca="1">IF(ISERROR($V56),"",OFFSET('Smelter Look-up'!$C$4,$V56-4,0)&amp;"")</f>
        <v>PT Aries Kencana Sejahtera</v>
      </c>
      <c r="S56" s="224" t="str">
        <f t="shared" ca="1" si="0"/>
        <v>ID</v>
      </c>
      <c r="T56" s="224" t="str">
        <f ca="1">IF(B56="","",IF(ISERROR(MATCH($J56,SorP!$B$1:$B$6230,0)),"",INDIRECT("'SorP'!$A$"&amp;MATCH($J56,SorP!$B$1:$B$6230,0))))</f>
        <v>ID-BB</v>
      </c>
      <c r="U56" s="239"/>
      <c r="V56" s="269">
        <f>IF(C56="",NA(),MATCH($B56&amp;$C56,'Smelter Look-up'!$J:$J,0))</f>
        <v>442</v>
      </c>
      <c r="W56" s="270"/>
      <c r="X56" s="270">
        <f t="shared" ca="1" si="1"/>
        <v>0</v>
      </c>
      <c r="Y56" s="270"/>
      <c r="Z56" s="270"/>
      <c r="AB56" s="272" t="str">
        <f t="shared" si="2"/>
        <v>TinPT Aries Kencana Sejahtera</v>
      </c>
    </row>
    <row r="57" spans="1:28" s="271" customFormat="1" ht="25.5" customHeight="1">
      <c r="A57" s="215"/>
      <c r="B57" s="216" t="s">
        <v>1251</v>
      </c>
      <c r="C57" s="347" t="s">
        <v>14293</v>
      </c>
      <c r="D57" s="216"/>
      <c r="E57" s="216" t="str">
        <f ca="1">IF(ISERROR($V57),"",OFFSET('Smelter Look-up'!$D$4,$V57-4,0)&amp;"")</f>
        <v>INDONESIA</v>
      </c>
      <c r="F57" s="216" t="str">
        <f ca="1">IF(ISERROR($V57),"",OFFSET('Smelter Look-up'!$E$4,$V57-4,0))</f>
        <v>CID000313</v>
      </c>
      <c r="G57" s="216" t="str">
        <f ca="1">IF(C57=$X$4,"Enter smelter details", IF(ISERROR($V57),"",OFFSET('Smelter Look-up'!$F$4,$V57-4,0)))</f>
        <v>RMI</v>
      </c>
      <c r="H57" s="217">
        <f ca="1">IF(ISERROR($V57),"",OFFSET('Smelter Look-up'!$G$4,$V57-4,0))</f>
        <v>0</v>
      </c>
      <c r="I57" s="218" t="str">
        <f ca="1">IF(ISERROR($V57),"",OFFSET('Smelter Look-up'!$H$4,$V57-4,0))</f>
        <v>Pangkalan</v>
      </c>
      <c r="J57" s="218" t="str">
        <f ca="1">IF(ISERROR($V57),"",OFFSET('Smelter Look-up'!$I$4,$V57-4,0))</f>
        <v>Kepulauan Bangka Belitung</v>
      </c>
      <c r="K57" s="267"/>
      <c r="L57" s="267"/>
      <c r="M57" s="267"/>
      <c r="N57" s="267"/>
      <c r="O57" s="267"/>
      <c r="P57" s="219"/>
      <c r="Q57" s="268" t="s">
        <v>15519</v>
      </c>
      <c r="R57" s="216" t="str">
        <f ca="1">IF(ISERROR($V57),"",OFFSET('Smelter Look-up'!$C$4,$V57-4,0)&amp;"")</f>
        <v>PT Premium Tin Indonesia</v>
      </c>
      <c r="S57" s="224" t="str">
        <f t="shared" ca="1" si="0"/>
        <v>ID</v>
      </c>
      <c r="T57" s="224" t="str">
        <f ca="1">IF(B57="","",IF(ISERROR(MATCH($J57,SorP!$B$1:$B$6230,0)),"",INDIRECT("'SorP'!$A$"&amp;MATCH($J57,SorP!$B$1:$B$6230,0))))</f>
        <v>ID-BB</v>
      </c>
      <c r="U57" s="239"/>
      <c r="V57" s="269">
        <f>IF(C57="",NA(),MATCH($B57&amp;$C57,'Smelter Look-up'!$J:$J,0))</f>
        <v>462</v>
      </c>
      <c r="W57" s="270"/>
      <c r="X57" s="270">
        <f t="shared" ca="1" si="1"/>
        <v>0</v>
      </c>
      <c r="Y57" s="270"/>
      <c r="Z57" s="270"/>
      <c r="AB57" s="272" t="str">
        <f t="shared" si="2"/>
        <v>TinPT Premium Tin Indonesia</v>
      </c>
    </row>
    <row r="58" spans="1:28" s="271" customFormat="1" ht="25.5" customHeight="1">
      <c r="A58" s="215"/>
      <c r="B58" s="216" t="s">
        <v>1251</v>
      </c>
      <c r="C58" s="347" t="s">
        <v>956</v>
      </c>
      <c r="D58" s="216"/>
      <c r="E58" s="216" t="str">
        <f ca="1">IF(ISERROR($V58),"",OFFSET('Smelter Look-up'!$D$4,$V58-4,0)&amp;"")</f>
        <v>INDONESIA</v>
      </c>
      <c r="F58" s="216" t="str">
        <f ca="1">IF(ISERROR($V58),"",OFFSET('Smelter Look-up'!$E$4,$V58-4,0))</f>
        <v>CID000315</v>
      </c>
      <c r="G58" s="216" t="str">
        <f ca="1">IF(C58=$X$4,"Enter smelter details", IF(ISERROR($V58),"",OFFSET('Smelter Look-up'!$F$4,$V58-4,0)))</f>
        <v>RMI</v>
      </c>
      <c r="H58" s="217">
        <f ca="1">IF(ISERROR($V58),"",OFFSET('Smelter Look-up'!$G$4,$V58-4,0))</f>
        <v>0</v>
      </c>
      <c r="I58" s="218" t="str">
        <f ca="1">IF(ISERROR($V58),"",OFFSET('Smelter Look-up'!$H$4,$V58-4,0))</f>
        <v>Pangkal Pinang</v>
      </c>
      <c r="J58" s="218" t="str">
        <f ca="1">IF(ISERROR($V58),"",OFFSET('Smelter Look-up'!$I$4,$V58-4,0))</f>
        <v>Kepulauan Bangka Belitung</v>
      </c>
      <c r="K58" s="267"/>
      <c r="L58" s="267"/>
      <c r="M58" s="267"/>
      <c r="N58" s="267"/>
      <c r="O58" s="267"/>
      <c r="P58" s="219"/>
      <c r="Q58" s="268" t="s">
        <v>15519</v>
      </c>
      <c r="R58" s="216" t="str">
        <f ca="1">IF(ISERROR($V58),"",OFFSET('Smelter Look-up'!$C$4,$V58-4,0)&amp;"")</f>
        <v>CV United Smelting</v>
      </c>
      <c r="S58" s="224" t="str">
        <f t="shared" ca="1" si="0"/>
        <v>ID</v>
      </c>
      <c r="T58" s="224" t="str">
        <f ca="1">IF(B58="","",IF(ISERROR(MATCH($J58,SorP!$B$1:$B$6230,0)),"",INDIRECT("'SorP'!$A$"&amp;MATCH($J58,SorP!$B$1:$B$6230,0))))</f>
        <v>ID-BB</v>
      </c>
      <c r="U58" s="239"/>
      <c r="V58" s="269">
        <f>IF(C58="",NA(),MATCH($B58&amp;$C58,'Smelter Look-up'!$J:$J,0))</f>
        <v>374</v>
      </c>
      <c r="W58" s="270"/>
      <c r="X58" s="270">
        <f t="shared" ca="1" si="1"/>
        <v>0</v>
      </c>
      <c r="Y58" s="270"/>
      <c r="Z58" s="270"/>
      <c r="AB58" s="272" t="str">
        <f t="shared" si="2"/>
        <v>TinCV United Smelting</v>
      </c>
    </row>
    <row r="59" spans="1:28" s="271" customFormat="1" ht="25.5" customHeight="1">
      <c r="A59" s="215"/>
      <c r="B59" s="216" t="s">
        <v>1251</v>
      </c>
      <c r="C59" s="347" t="s">
        <v>1022</v>
      </c>
      <c r="D59" s="216"/>
      <c r="E59" s="216" t="str">
        <f ca="1">IF(ISERROR($V59),"",OFFSET('Smelter Look-up'!$D$4,$V59-4,0)&amp;"")</f>
        <v>JAPAN</v>
      </c>
      <c r="F59" s="216" t="str">
        <f ca="1">IF(ISERROR($V59),"",OFFSET('Smelter Look-up'!$E$4,$V59-4,0))</f>
        <v>CID000402</v>
      </c>
      <c r="G59" s="216" t="str">
        <f ca="1">IF(C59=$X$4,"Enter smelter details", IF(ISERROR($V59),"",OFFSET('Smelter Look-up'!$F$4,$V59-4,0)))</f>
        <v>RMI</v>
      </c>
      <c r="H59" s="217">
        <f ca="1">IF(ISERROR($V59),"",OFFSET('Smelter Look-up'!$G$4,$V59-4,0))</f>
        <v>0</v>
      </c>
      <c r="I59" s="218" t="str">
        <f ca="1">IF(ISERROR($V59),"",OFFSET('Smelter Look-up'!$H$4,$V59-4,0))</f>
        <v>Kosaka</v>
      </c>
      <c r="J59" s="218" t="str">
        <f ca="1">IF(ISERROR($V59),"",OFFSET('Smelter Look-up'!$I$4,$V59-4,0))</f>
        <v>Akita</v>
      </c>
      <c r="K59" s="267"/>
      <c r="L59" s="267"/>
      <c r="M59" s="267"/>
      <c r="N59" s="267"/>
      <c r="O59" s="267"/>
      <c r="P59" s="219"/>
      <c r="Q59" s="268" t="s">
        <v>15519</v>
      </c>
      <c r="R59" s="216" t="str">
        <f ca="1">IF(ISERROR($V59),"",OFFSET('Smelter Look-up'!$C$4,$V59-4,0)&amp;"")</f>
        <v>Dowa</v>
      </c>
      <c r="S59" s="224" t="str">
        <f t="shared" ca="1" si="0"/>
        <v>JP</v>
      </c>
      <c r="T59" s="224" t="str">
        <f ca="1">IF(B59="","",IF(ISERROR(MATCH($J59,SorP!$B$1:$B$6230,0)),"",INDIRECT("'SorP'!$A$"&amp;MATCH($J59,SorP!$B$1:$B$6230,0))))</f>
        <v>JP-05</v>
      </c>
      <c r="U59" s="239"/>
      <c r="V59" s="269">
        <f>IF(C59="",NA(),MATCH($B59&amp;$C59,'Smelter Look-up'!$J:$J,0))</f>
        <v>377</v>
      </c>
      <c r="W59" s="270"/>
      <c r="X59" s="270">
        <f t="shared" ca="1" si="1"/>
        <v>0</v>
      </c>
      <c r="Y59" s="270"/>
      <c r="Z59" s="270"/>
      <c r="AB59" s="272" t="str">
        <f t="shared" si="2"/>
        <v>TinDowa</v>
      </c>
    </row>
    <row r="60" spans="1:28" s="271" customFormat="1" ht="25.5" customHeight="1">
      <c r="A60" s="215"/>
      <c r="B60" s="216" t="s">
        <v>1251</v>
      </c>
      <c r="C60" s="347" t="s">
        <v>957</v>
      </c>
      <c r="D60" s="216"/>
      <c r="E60" s="216" t="str">
        <f ca="1">IF(ISERROR($V60),"",OFFSET('Smelter Look-up'!$D$4,$V60-4,0)&amp;"")</f>
        <v>BOLIVIA (PLURINATIONAL STATE OF)</v>
      </c>
      <c r="F60" s="216" t="str">
        <f ca="1">IF(ISERROR($V60),"",OFFSET('Smelter Look-up'!$E$4,$V60-4,0))</f>
        <v>CID000438</v>
      </c>
      <c r="G60" s="216" t="str">
        <f ca="1">IF(C60=$X$4,"Enter smelter details", IF(ISERROR($V60),"",OFFSET('Smelter Look-up'!$F$4,$V60-4,0)))</f>
        <v>RMI</v>
      </c>
      <c r="H60" s="217">
        <f ca="1">IF(ISERROR($V60),"",OFFSET('Smelter Look-up'!$G$4,$V60-4,0))</f>
        <v>0</v>
      </c>
      <c r="I60" s="218" t="str">
        <f ca="1">IF(ISERROR($V60),"",OFFSET('Smelter Look-up'!$H$4,$V60-4,0))</f>
        <v>Oruro</v>
      </c>
      <c r="J60" s="218" t="str">
        <f ca="1">IF(ISERROR($V60),"",OFFSET('Smelter Look-up'!$I$4,$V60-4,0))</f>
        <v>Oruro</v>
      </c>
      <c r="K60" s="267"/>
      <c r="L60" s="267"/>
      <c r="M60" s="267"/>
      <c r="N60" s="267"/>
      <c r="O60" s="267"/>
      <c r="P60" s="219"/>
      <c r="Q60" s="268" t="s">
        <v>15519</v>
      </c>
      <c r="R60" s="216" t="str">
        <f ca="1">IF(ISERROR($V60),"",OFFSET('Smelter Look-up'!$C$4,$V60-4,0)&amp;"")</f>
        <v>EM Vinto</v>
      </c>
      <c r="S60" s="224" t="str">
        <f t="shared" ca="1" si="0"/>
        <v>BO</v>
      </c>
      <c r="T60" s="224" t="str">
        <f ca="1">IF(B60="","",IF(ISERROR(MATCH($J60,SorP!$B$1:$B$6230,0)),"",INDIRECT("'SorP'!$A$"&amp;MATCH($J60,SorP!$B$1:$B$6230,0))))</f>
        <v>BO-O</v>
      </c>
      <c r="U60" s="239"/>
      <c r="V60" s="269">
        <f>IF(C60="",NA(),MATCH($B60&amp;$C60,'Smelter Look-up'!$J:$J,0))</f>
        <v>380</v>
      </c>
      <c r="W60" s="270"/>
      <c r="X60" s="270">
        <f t="shared" ca="1" si="1"/>
        <v>0</v>
      </c>
      <c r="Y60" s="270"/>
      <c r="Z60" s="270"/>
      <c r="AB60" s="272" t="str">
        <f t="shared" si="2"/>
        <v>TinEM Vinto</v>
      </c>
    </row>
    <row r="61" spans="1:28" s="271" customFormat="1" ht="25.5" customHeight="1">
      <c r="A61" s="215"/>
      <c r="B61" s="216" t="s">
        <v>1251</v>
      </c>
      <c r="C61" s="347" t="s">
        <v>926</v>
      </c>
      <c r="D61" s="216"/>
      <c r="E61" s="216" t="str">
        <f ca="1">IF(ISERROR($V61),"",OFFSET('Smelter Look-up'!$D$4,$V61-4,0)&amp;"")</f>
        <v>POLAND</v>
      </c>
      <c r="F61" s="216" t="str">
        <f ca="1">IF(ISERROR($V61),"",OFFSET('Smelter Look-up'!$E$4,$V61-4,0))</f>
        <v>CID000468</v>
      </c>
      <c r="G61" s="216" t="str">
        <f ca="1">IF(C61=$X$4,"Enter smelter details", IF(ISERROR($V61),"",OFFSET('Smelter Look-up'!$F$4,$V61-4,0)))</f>
        <v>RMI</v>
      </c>
      <c r="H61" s="217">
        <f ca="1">IF(ISERROR($V61),"",OFFSET('Smelter Look-up'!$G$4,$V61-4,0))</f>
        <v>0</v>
      </c>
      <c r="I61" s="218" t="str">
        <f ca="1">IF(ISERROR($V61),"",OFFSET('Smelter Look-up'!$H$4,$V61-4,0))</f>
        <v>Chmielów</v>
      </c>
      <c r="J61" s="218" t="str">
        <f ca="1">IF(ISERROR($V61),"",OFFSET('Smelter Look-up'!$I$4,$V61-4,0))</f>
        <v>Podkarpackie</v>
      </c>
      <c r="K61" s="267"/>
      <c r="L61" s="267"/>
      <c r="M61" s="267"/>
      <c r="N61" s="267"/>
      <c r="O61" s="267"/>
      <c r="P61" s="219"/>
      <c r="Q61" s="268" t="s">
        <v>15519</v>
      </c>
      <c r="R61" s="216" t="str">
        <f ca="1">IF(ISERROR($V61),"",OFFSET('Smelter Look-up'!$C$4,$V61-4,0)&amp;"")</f>
        <v>Fenix Metals</v>
      </c>
      <c r="S61" s="224" t="str">
        <f t="shared" ca="1" si="0"/>
        <v>PL</v>
      </c>
      <c r="T61" s="224" t="str">
        <f ca="1">IF(B61="","",IF(ISERROR(MATCH($J61,SorP!$B$1:$B$6230,0)),"",INDIRECT("'SorP'!$A$"&amp;MATCH($J61,SorP!$B$1:$B$6230,0))))</f>
        <v>PL-18</v>
      </c>
      <c r="U61" s="239"/>
      <c r="V61" s="269">
        <f>IF(C61="",NA(),MATCH($B61&amp;$C61,'Smelter Look-up'!$J:$J,0))</f>
        <v>386</v>
      </c>
      <c r="W61" s="270"/>
      <c r="X61" s="270">
        <f t="shared" ca="1" si="1"/>
        <v>0</v>
      </c>
      <c r="Y61" s="270"/>
      <c r="Z61" s="270"/>
      <c r="AB61" s="272" t="str">
        <f t="shared" si="2"/>
        <v>TinFenix Metals</v>
      </c>
    </row>
    <row r="62" spans="1:28" s="271" customFormat="1" ht="25.5" customHeight="1">
      <c r="A62" s="215"/>
      <c r="B62" s="216" t="s">
        <v>1251</v>
      </c>
      <c r="C62" s="347" t="s">
        <v>2553</v>
      </c>
      <c r="D62" s="216"/>
      <c r="E62" s="216" t="str">
        <f ca="1">IF(ISERROR($V62),"",OFFSET('Smelter Look-up'!$D$4,$V62-4,0)&amp;"")</f>
        <v>CHINA</v>
      </c>
      <c r="F62" s="216" t="str">
        <f ca="1">IF(ISERROR($V62),"",OFFSET('Smelter Look-up'!$E$4,$V62-4,0))</f>
        <v>CID000538</v>
      </c>
      <c r="G62" s="216" t="str">
        <f ca="1">IF(C62=$X$4,"Enter smelter details", IF(ISERROR($V62),"",OFFSET('Smelter Look-up'!$F$4,$V62-4,0)))</f>
        <v>RMI</v>
      </c>
      <c r="H62" s="217">
        <f ca="1">IF(ISERROR($V62),"",OFFSET('Smelter Look-up'!$G$4,$V62-4,0))</f>
        <v>0</v>
      </c>
      <c r="I62" s="218" t="str">
        <f ca="1">IF(ISERROR($V62),"",OFFSET('Smelter Look-up'!$H$4,$V62-4,0))</f>
        <v>Gejiu</v>
      </c>
      <c r="J62" s="218" t="str">
        <f ca="1">IF(ISERROR($V62),"",OFFSET('Smelter Look-up'!$I$4,$V62-4,0))</f>
        <v>Yunnan Sheng</v>
      </c>
      <c r="K62" s="267"/>
      <c r="L62" s="267"/>
      <c r="M62" s="267"/>
      <c r="N62" s="267"/>
      <c r="O62" s="267"/>
      <c r="P62" s="219"/>
      <c r="Q62" s="268" t="s">
        <v>15519</v>
      </c>
      <c r="R62" s="216" t="str">
        <f ca="1">IF(ISERROR($V62),"",OFFSET('Smelter Look-up'!$C$4,$V62-4,0)&amp;"")</f>
        <v>Gejiu Non-Ferrous Metal Processing Co., Ltd.</v>
      </c>
      <c r="S62" s="224" t="str">
        <f t="shared" ca="1" si="0"/>
        <v>CN</v>
      </c>
      <c r="T62" s="224" t="str">
        <f ca="1">IF(B62="","",IF(ISERROR(MATCH($J62,SorP!$B$1:$B$6230,0)),"",INDIRECT("'SorP'!$A$"&amp;MATCH($J62,SorP!$B$1:$B$6230,0))))</f>
        <v>CN-YN</v>
      </c>
      <c r="U62" s="239"/>
      <c r="V62" s="269">
        <f>IF(C62="",NA(),MATCH($B62&amp;$C62,'Smelter Look-up'!$J:$J,0))</f>
        <v>393</v>
      </c>
      <c r="W62" s="270"/>
      <c r="X62" s="270">
        <f t="shared" ca="1" si="1"/>
        <v>0</v>
      </c>
      <c r="Y62" s="270"/>
      <c r="Z62" s="270"/>
      <c r="AB62" s="272" t="str">
        <f t="shared" si="2"/>
        <v>TinGejiu Non-Ferrous Metal Processing Co., Ltd.</v>
      </c>
    </row>
    <row r="63" spans="1:28" s="271" customFormat="1" ht="25.5" customHeight="1">
      <c r="A63" s="215"/>
      <c r="B63" s="216" t="s">
        <v>1251</v>
      </c>
      <c r="C63" s="347" t="s">
        <v>2554</v>
      </c>
      <c r="D63" s="216"/>
      <c r="E63" s="216" t="str">
        <f ca="1">IF(ISERROR($V63),"",OFFSET('Smelter Look-up'!$D$4,$V63-4,0)&amp;"")</f>
        <v>CHINA</v>
      </c>
      <c r="F63" s="216" t="str">
        <f ca="1">IF(ISERROR($V63),"",OFFSET('Smelter Look-up'!$E$4,$V63-4,0))</f>
        <v>CID000760</v>
      </c>
      <c r="G63" s="216" t="str">
        <f ca="1">IF(C63=$X$4,"Enter smelter details", IF(ISERROR($V63),"",OFFSET('Smelter Look-up'!$F$4,$V63-4,0)))</f>
        <v>RMI</v>
      </c>
      <c r="H63" s="217">
        <f ca="1">IF(ISERROR($V63),"",OFFSET('Smelter Look-up'!$G$4,$V63-4,0))</f>
        <v>0</v>
      </c>
      <c r="I63" s="218" t="str">
        <f ca="1">IF(ISERROR($V63),"",OFFSET('Smelter Look-up'!$H$4,$V63-4,0))</f>
        <v>Ganzhou</v>
      </c>
      <c r="J63" s="218" t="str">
        <f ca="1">IF(ISERROR($V63),"",OFFSET('Smelter Look-up'!$I$4,$V63-4,0))</f>
        <v>Jiangxi Sheng</v>
      </c>
      <c r="K63" s="267"/>
      <c r="L63" s="267"/>
      <c r="M63" s="267"/>
      <c r="N63" s="267"/>
      <c r="O63" s="267"/>
      <c r="P63" s="219"/>
      <c r="Q63" s="268" t="s">
        <v>15519</v>
      </c>
      <c r="R63" s="216" t="str">
        <f ca="1">IF(ISERROR($V63),"",OFFSET('Smelter Look-up'!$C$4,$V63-4,0)&amp;"")</f>
        <v>Huichang Jinshunda Tin Co., Ltd.</v>
      </c>
      <c r="S63" s="224" t="str">
        <f t="shared" ca="1" si="0"/>
        <v>CN</v>
      </c>
      <c r="T63" s="224" t="str">
        <f ca="1">IF(B63="","",IF(ISERROR(MATCH($J63,SorP!$B$1:$B$6230,0)),"",INDIRECT("'SorP'!$A$"&amp;MATCH($J63,SorP!$B$1:$B$6230,0))))</f>
        <v>CN-JX</v>
      </c>
      <c r="U63" s="239"/>
      <c r="V63" s="269">
        <f>IF(C63="",NA(),MATCH($B63&amp;$C63,'Smelter Look-up'!$J:$J,0))</f>
        <v>404</v>
      </c>
      <c r="W63" s="270"/>
      <c r="X63" s="270">
        <f t="shared" ca="1" si="1"/>
        <v>0</v>
      </c>
      <c r="Y63" s="270"/>
      <c r="Z63" s="270"/>
      <c r="AB63" s="272" t="str">
        <f t="shared" si="2"/>
        <v>TinHuichang Jinshunda Tin Co., Ltd.</v>
      </c>
    </row>
    <row r="64" spans="1:28" s="271" customFormat="1" ht="25.5" customHeight="1">
      <c r="A64" s="215"/>
      <c r="B64" s="216" t="s">
        <v>1251</v>
      </c>
      <c r="C64" s="347" t="s">
        <v>1570</v>
      </c>
      <c r="D64" s="216"/>
      <c r="E64" s="216" t="str">
        <f ca="1">IF(ISERROR($V64),"",OFFSET('Smelter Look-up'!$D$4,$V64-4,0)&amp;"")</f>
        <v>CHINA</v>
      </c>
      <c r="F64" s="216" t="str">
        <f ca="1">IF(ISERROR($V64),"",OFFSET('Smelter Look-up'!$E$4,$V64-4,0))</f>
        <v>CID000942</v>
      </c>
      <c r="G64" s="216" t="str">
        <f ca="1">IF(C64=$X$4,"Enter smelter details", IF(ISERROR($V64),"",OFFSET('Smelter Look-up'!$F$4,$V64-4,0)))</f>
        <v>RMI</v>
      </c>
      <c r="H64" s="217">
        <f ca="1">IF(ISERROR($V64),"",OFFSET('Smelter Look-up'!$G$4,$V64-4,0))</f>
        <v>0</v>
      </c>
      <c r="I64" s="218" t="str">
        <f ca="1">IF(ISERROR($V64),"",OFFSET('Smelter Look-up'!$H$4,$V64-4,0))</f>
        <v>Gejiu</v>
      </c>
      <c r="J64" s="218" t="str">
        <f ca="1">IF(ISERROR($V64),"",OFFSET('Smelter Look-up'!$I$4,$V64-4,0))</f>
        <v>Yunnan Sheng</v>
      </c>
      <c r="K64" s="267"/>
      <c r="L64" s="267"/>
      <c r="M64" s="267"/>
      <c r="N64" s="267"/>
      <c r="O64" s="267"/>
      <c r="P64" s="219"/>
      <c r="Q64" s="268" t="s">
        <v>15519</v>
      </c>
      <c r="R64" s="216" t="str">
        <f ca="1">IF(ISERROR($V64),"",OFFSET('Smelter Look-up'!$C$4,$V64-4,0)&amp;"")</f>
        <v>Gejiu Kai Meng Industry and Trade LLC</v>
      </c>
      <c r="S64" s="224" t="str">
        <f t="shared" ca="1" si="0"/>
        <v>CN</v>
      </c>
      <c r="T64" s="224" t="str">
        <f ca="1">IF(B64="","",IF(ISERROR(MATCH($J64,SorP!$B$1:$B$6230,0)),"",INDIRECT("'SorP'!$A$"&amp;MATCH($J64,SorP!$B$1:$B$6230,0))))</f>
        <v>CN-YN</v>
      </c>
      <c r="U64" s="239"/>
      <c r="V64" s="269">
        <f>IF(C64="",NA(),MATCH($B64&amp;$C64,'Smelter Look-up'!$J:$J,0))</f>
        <v>392</v>
      </c>
      <c r="W64" s="270"/>
      <c r="X64" s="270">
        <f t="shared" ca="1" si="1"/>
        <v>0</v>
      </c>
      <c r="Y64" s="270"/>
      <c r="Z64" s="270"/>
      <c r="AB64" s="272" t="str">
        <f t="shared" si="2"/>
        <v>TinGejiu Kai Meng Industry and Trade LLC</v>
      </c>
    </row>
    <row r="65" spans="1:28" s="271" customFormat="1" ht="63.75">
      <c r="A65" s="215"/>
      <c r="B65" s="216" t="s">
        <v>1251</v>
      </c>
      <c r="C65" s="347" t="s">
        <v>1457</v>
      </c>
      <c r="D65" s="216"/>
      <c r="E65" s="216" t="str">
        <f ca="1">IF(ISERROR($V65),"",OFFSET('Smelter Look-up'!$D$4,$V65-4,0)&amp;"")</f>
        <v>CHINA</v>
      </c>
      <c r="F65" s="216" t="str">
        <f ca="1">IF(ISERROR($V65),"",OFFSET('Smelter Look-up'!$E$4,$V65-4,0))</f>
        <v>CID001070</v>
      </c>
      <c r="G65" s="216" t="str">
        <f ca="1">IF(C65=$X$4,"Enter smelter details", IF(ISERROR($V65),"",OFFSET('Smelter Look-up'!$F$4,$V65-4,0)))</f>
        <v>RMI</v>
      </c>
      <c r="H65" s="217">
        <f ca="1">IF(ISERROR($V65),"",OFFSET('Smelter Look-up'!$G$4,$V65-4,0))</f>
        <v>0</v>
      </c>
      <c r="I65" s="218" t="str">
        <f ca="1">IF(ISERROR($V65),"",OFFSET('Smelter Look-up'!$H$4,$V65-4,0))</f>
        <v>Laibin</v>
      </c>
      <c r="J65" s="218" t="str">
        <f ca="1">IF(ISERROR($V65),"",OFFSET('Smelter Look-up'!$I$4,$V65-4,0))</f>
        <v>Guangxi Zhuangzu Zizhiqu</v>
      </c>
      <c r="K65" s="267"/>
      <c r="L65" s="267"/>
      <c r="M65" s="267"/>
      <c r="N65" s="267"/>
      <c r="O65" s="267"/>
      <c r="P65" s="219"/>
      <c r="Q65" s="268" t="s">
        <v>15519</v>
      </c>
      <c r="R65" s="216" t="str">
        <f ca="1">IF(ISERROR($V65),"",OFFSET('Smelter Look-up'!$C$4,$V65-4,0)&amp;"")</f>
        <v>China Tin Group Co., Ltd.</v>
      </c>
      <c r="S65" s="224" t="str">
        <f t="shared" ca="1" si="0"/>
        <v>CN</v>
      </c>
      <c r="T65" s="224" t="str">
        <f ca="1">IF(B65="","",IF(ISERROR(MATCH($J65,SorP!$B$1:$B$6230,0)),"",INDIRECT("'SorP'!$A$"&amp;MATCH($J65,SorP!$B$1:$B$6230,0))))</f>
        <v>CN-GX</v>
      </c>
      <c r="U65" s="239"/>
      <c r="V65" s="269">
        <f>IF(C65="",NA(),MATCH($B65&amp;$C65,'Smelter Look-up'!$J:$J,0))</f>
        <v>362</v>
      </c>
      <c r="W65" s="270"/>
      <c r="X65" s="270">
        <f t="shared" ca="1" si="1"/>
        <v>0</v>
      </c>
      <c r="Y65" s="270"/>
      <c r="Z65" s="270"/>
      <c r="AB65" s="272" t="str">
        <f t="shared" si="2"/>
        <v>TinChina Tin Group Co., Ltd.</v>
      </c>
    </row>
    <row r="66" spans="1:28" s="271" customFormat="1" ht="76.5">
      <c r="A66" s="215"/>
      <c r="B66" s="216" t="s">
        <v>1251</v>
      </c>
      <c r="C66" s="347" t="s">
        <v>934</v>
      </c>
      <c r="D66" s="216"/>
      <c r="E66" s="216" t="str">
        <f ca="1">IF(ISERROR($V66),"",OFFSET('Smelter Look-up'!$D$4,$V66-4,0)&amp;"")</f>
        <v>MALAYSIA</v>
      </c>
      <c r="F66" s="216" t="str">
        <f ca="1">IF(ISERROR($V66),"",OFFSET('Smelter Look-up'!$E$4,$V66-4,0))</f>
        <v>CID001105</v>
      </c>
      <c r="G66" s="216" t="str">
        <f ca="1">IF(C66=$X$4,"Enter smelter details", IF(ISERROR($V66),"",OFFSET('Smelter Look-up'!$F$4,$V66-4,0)))</f>
        <v>RMI</v>
      </c>
      <c r="H66" s="217">
        <f ca="1">IF(ISERROR($V66),"",OFFSET('Smelter Look-up'!$G$4,$V66-4,0))</f>
        <v>0</v>
      </c>
      <c r="I66" s="218" t="str">
        <f ca="1">IF(ISERROR($V66),"",OFFSET('Smelter Look-up'!$H$4,$V66-4,0))</f>
        <v>Butterworth</v>
      </c>
      <c r="J66" s="218" t="str">
        <f ca="1">IF(ISERROR($V66),"",OFFSET('Smelter Look-up'!$I$4,$V66-4,0))</f>
        <v>Pulau Pinang</v>
      </c>
      <c r="K66" s="267"/>
      <c r="L66" s="267"/>
      <c r="M66" s="267"/>
      <c r="N66" s="267"/>
      <c r="O66" s="267"/>
      <c r="P66" s="219"/>
      <c r="Q66" s="268" t="s">
        <v>15519</v>
      </c>
      <c r="R66" s="216" t="str">
        <f ca="1">IF(ISERROR($V66),"",OFFSET('Smelter Look-up'!$C$4,$V66-4,0)&amp;"")</f>
        <v>Malaysia Smelting Corporation (MSC)</v>
      </c>
      <c r="S66" s="224" t="str">
        <f t="shared" ref="S66:S129" ca="1" si="3">IF(B66="","",IF(ISERROR(MATCH($E66,CL,0)),"Unknown",INDIRECT("'C'!$A$"&amp;MATCH($E66,CL,0)+1)))</f>
        <v>MY</v>
      </c>
      <c r="T66" s="224" t="str">
        <f ca="1">IF(B66="","",IF(ISERROR(MATCH($J66,SorP!$B$1:$B$6230,0)),"",INDIRECT("'SorP'!$A$"&amp;MATCH($J66,SorP!$B$1:$B$6230,0))))</f>
        <v>MY-07</v>
      </c>
      <c r="U66" s="239"/>
      <c r="V66" s="269">
        <f>IF(C66="",NA(),MATCH($B66&amp;$C66,'Smelter Look-up'!$J:$J,0))</f>
        <v>418</v>
      </c>
      <c r="W66" s="270"/>
      <c r="X66" s="270">
        <f t="shared" ref="X66:X129" ca="1" si="4">IF(AND(C66="Smelter not listed",OR(LEN(D66)=0,LEN(E66)=0)),1,0)</f>
        <v>0</v>
      </c>
      <c r="Y66" s="270"/>
      <c r="Z66" s="270"/>
      <c r="AB66" s="272" t="str">
        <f t="shared" ref="AB66:AB129" si="5">B66&amp;C66</f>
        <v>TinMalaysia Smelting Corporation (MSC)</v>
      </c>
    </row>
    <row r="67" spans="1:28" s="271" customFormat="1" ht="51">
      <c r="A67" s="215"/>
      <c r="B67" s="216" t="s">
        <v>1251</v>
      </c>
      <c r="C67" s="347" t="s">
        <v>2559</v>
      </c>
      <c r="D67" s="216"/>
      <c r="E67" s="216" t="str">
        <f ca="1">IF(ISERROR($V67),"",OFFSET('Smelter Look-up'!$D$4,$V67-4,0)&amp;"")</f>
        <v>UNITED STATES OF AMERICA</v>
      </c>
      <c r="F67" s="216" t="str">
        <f ca="1">IF(ISERROR($V67),"",OFFSET('Smelter Look-up'!$E$4,$V67-4,0))</f>
        <v>CID001142</v>
      </c>
      <c r="G67" s="216" t="str">
        <f ca="1">IF(C67=$X$4,"Enter smelter details", IF(ISERROR($V67),"",OFFSET('Smelter Look-up'!$F$4,$V67-4,0)))</f>
        <v>RMI</v>
      </c>
      <c r="H67" s="217">
        <f ca="1">IF(ISERROR($V67),"",OFFSET('Smelter Look-up'!$G$4,$V67-4,0))</f>
        <v>0</v>
      </c>
      <c r="I67" s="218" t="str">
        <f ca="1">IF(ISERROR($V67),"",OFFSET('Smelter Look-up'!$H$4,$V67-4,0))</f>
        <v>Twinsburg</v>
      </c>
      <c r="J67" s="218" t="str">
        <f ca="1">IF(ISERROR($V67),"",OFFSET('Smelter Look-up'!$I$4,$V67-4,0))</f>
        <v>Ohio</v>
      </c>
      <c r="K67" s="267"/>
      <c r="L67" s="267"/>
      <c r="M67" s="267"/>
      <c r="N67" s="267"/>
      <c r="O67" s="267"/>
      <c r="P67" s="219"/>
      <c r="Q67" s="268" t="s">
        <v>15519</v>
      </c>
      <c r="R67" s="216" t="str">
        <f ca="1">IF(ISERROR($V67),"",OFFSET('Smelter Look-up'!$C$4,$V67-4,0)&amp;"")</f>
        <v>Metallic Resources, Inc.</v>
      </c>
      <c r="S67" s="224" t="str">
        <f t="shared" ca="1" si="3"/>
        <v>US</v>
      </c>
      <c r="T67" s="224" t="str">
        <f ca="1">IF(B67="","",IF(ISERROR(MATCH($J67,SorP!$B$1:$B$6230,0)),"",INDIRECT("'SorP'!$A$"&amp;MATCH($J67,SorP!$B$1:$B$6230,0))))</f>
        <v>US-OH</v>
      </c>
      <c r="U67" s="239"/>
      <c r="V67" s="269">
        <f>IF(C67="",NA(),MATCH($B67&amp;$C67,'Smelter Look-up'!$J:$J,0))</f>
        <v>422</v>
      </c>
      <c r="W67" s="270"/>
      <c r="X67" s="270">
        <f t="shared" ca="1" si="4"/>
        <v>0</v>
      </c>
      <c r="Y67" s="270"/>
      <c r="Z67" s="270"/>
      <c r="AB67" s="272" t="str">
        <f t="shared" si="5"/>
        <v>TinMetallic Resources, Inc.</v>
      </c>
    </row>
    <row r="68" spans="1:28" s="271" customFormat="1" ht="76.5" customHeight="1">
      <c r="A68" s="215"/>
      <c r="B68" s="216" t="s">
        <v>1251</v>
      </c>
      <c r="C68" s="347" t="s">
        <v>1151</v>
      </c>
      <c r="D68" s="216"/>
      <c r="E68" s="216" t="str">
        <f ca="1">IF(ISERROR($V68),"",OFFSET('Smelter Look-up'!$D$4,$V68-4,0)&amp;"")</f>
        <v>PERU</v>
      </c>
      <c r="F68" s="216" t="str">
        <f ca="1">IF(ISERROR($V68),"",OFFSET('Smelter Look-up'!$E$4,$V68-4,0))</f>
        <v>CID001182</v>
      </c>
      <c r="G68" s="216" t="str">
        <f ca="1">IF(C68=$X$4,"Enter smelter details", IF(ISERROR($V68),"",OFFSET('Smelter Look-up'!$F$4,$V68-4,0)))</f>
        <v>RMI</v>
      </c>
      <c r="H68" s="217">
        <f ca="1">IF(ISERROR($V68),"",OFFSET('Smelter Look-up'!$G$4,$V68-4,0))</f>
        <v>0</v>
      </c>
      <c r="I68" s="218" t="str">
        <f ca="1">IF(ISERROR($V68),"",OFFSET('Smelter Look-up'!$H$4,$V68-4,0))</f>
        <v>Paracas</v>
      </c>
      <c r="J68" s="218" t="str">
        <f ca="1">IF(ISERROR($V68),"",OFFSET('Smelter Look-up'!$I$4,$V68-4,0))</f>
        <v>Ika</v>
      </c>
      <c r="K68" s="267"/>
      <c r="L68" s="267"/>
      <c r="M68" s="267"/>
      <c r="N68" s="267"/>
      <c r="O68" s="267"/>
      <c r="P68" s="219"/>
      <c r="Q68" s="268" t="s">
        <v>15519</v>
      </c>
      <c r="R68" s="216" t="str">
        <f ca="1">IF(ISERROR($V68),"",OFFSET('Smelter Look-up'!$C$4,$V68-4,0)&amp;"")</f>
        <v>Minsur</v>
      </c>
      <c r="S68" s="224" t="str">
        <f t="shared" ca="1" si="3"/>
        <v>PE</v>
      </c>
      <c r="T68" s="224" t="str">
        <f ca="1">IF(B68="","",IF(ISERROR(MATCH($J68,SorP!$B$1:$B$6230,0)),"",INDIRECT("'SorP'!$A$"&amp;MATCH($J68,SorP!$B$1:$B$6230,0))))</f>
        <v>PE-ICA</v>
      </c>
      <c r="U68" s="239"/>
      <c r="V68" s="269">
        <f>IF(C68="",NA(),MATCH($B68&amp;$C68,'Smelter Look-up'!$J:$J,0))</f>
        <v>428</v>
      </c>
      <c r="W68" s="270"/>
      <c r="X68" s="270">
        <f t="shared" ca="1" si="4"/>
        <v>0</v>
      </c>
      <c r="Y68" s="270"/>
      <c r="Z68" s="270"/>
      <c r="AB68" s="272" t="str">
        <f t="shared" si="5"/>
        <v>TinMinsur</v>
      </c>
    </row>
    <row r="69" spans="1:28" s="271" customFormat="1" ht="38.25" customHeight="1">
      <c r="A69" s="215"/>
      <c r="B69" s="216" t="s">
        <v>1251</v>
      </c>
      <c r="C69" s="347" t="s">
        <v>1285</v>
      </c>
      <c r="D69" s="216"/>
      <c r="E69" s="216" t="str">
        <f ca="1">IF(ISERROR($V69),"",OFFSET('Smelter Look-up'!$D$4,$V69-4,0)&amp;"")</f>
        <v>JAPAN</v>
      </c>
      <c r="F69" s="216" t="str">
        <f ca="1">IF(ISERROR($V69),"",OFFSET('Smelter Look-up'!$E$4,$V69-4,0))</f>
        <v>CID001191</v>
      </c>
      <c r="G69" s="216" t="str">
        <f ca="1">IF(C69=$X$4,"Enter smelter details", IF(ISERROR($V69),"",OFFSET('Smelter Look-up'!$F$4,$V69-4,0)))</f>
        <v>RMI</v>
      </c>
      <c r="H69" s="217">
        <f ca="1">IF(ISERROR($V69),"",OFFSET('Smelter Look-up'!$G$4,$V69-4,0))</f>
        <v>0</v>
      </c>
      <c r="I69" s="218" t="str">
        <f ca="1">IF(ISERROR($V69),"",OFFSET('Smelter Look-up'!$H$4,$V69-4,0))</f>
        <v>Asago</v>
      </c>
      <c r="J69" s="218" t="str">
        <f ca="1">IF(ISERROR($V69),"",OFFSET('Smelter Look-up'!$I$4,$V69-4,0))</f>
        <v>Hyogo</v>
      </c>
      <c r="K69" s="267"/>
      <c r="L69" s="267"/>
      <c r="M69" s="267"/>
      <c r="N69" s="267"/>
      <c r="O69" s="267"/>
      <c r="P69" s="219"/>
      <c r="Q69" s="268" t="s">
        <v>15519</v>
      </c>
      <c r="R69" s="216" t="str">
        <f ca="1">IF(ISERROR($V69),"",OFFSET('Smelter Look-up'!$C$4,$V69-4,0)&amp;"")</f>
        <v>Mitsubishi Materials Corporation</v>
      </c>
      <c r="S69" s="224" t="str">
        <f t="shared" ca="1" si="3"/>
        <v>JP</v>
      </c>
      <c r="T69" s="224" t="str">
        <f ca="1">IF(B69="","",IF(ISERROR(MATCH($J69,SorP!$B$1:$B$6230,0)),"",INDIRECT("'SorP'!$A$"&amp;MATCH($J69,SorP!$B$1:$B$6230,0))))</f>
        <v>JP-28</v>
      </c>
      <c r="U69" s="239"/>
      <c r="V69" s="269">
        <f>IF(C69="",NA(),MATCH($B69&amp;$C69,'Smelter Look-up'!$J:$J,0))</f>
        <v>429</v>
      </c>
      <c r="W69" s="270"/>
      <c r="X69" s="270">
        <f t="shared" ca="1" si="4"/>
        <v>0</v>
      </c>
      <c r="Y69" s="270"/>
      <c r="Z69" s="270"/>
      <c r="AB69" s="272" t="str">
        <f t="shared" si="5"/>
        <v>TinMitsubishi Materials Corporation</v>
      </c>
    </row>
    <row r="70" spans="1:28" s="271" customFormat="1" ht="102" customHeight="1">
      <c r="A70" s="215"/>
      <c r="B70" s="216" t="s">
        <v>1251</v>
      </c>
      <c r="C70" s="347" t="s">
        <v>14294</v>
      </c>
      <c r="D70" s="216"/>
      <c r="E70" s="216" t="str">
        <f ca="1">IF(ISERROR($V70),"",OFFSET('Smelter Look-up'!$D$4,$V70-4,0)&amp;"")</f>
        <v>CHINA</v>
      </c>
      <c r="F70" s="216" t="str">
        <f ca="1">IF(ISERROR($V70),"",OFFSET('Smelter Look-up'!$E$4,$V70-4,0))</f>
        <v>CID001231</v>
      </c>
      <c r="G70" s="216" t="str">
        <f ca="1">IF(C70=$X$4,"Enter smelter details", IF(ISERROR($V70),"",OFFSET('Smelter Look-up'!$F$4,$V70-4,0)))</f>
        <v>RMI</v>
      </c>
      <c r="H70" s="217">
        <f ca="1">IF(ISERROR($V70),"",OFFSET('Smelter Look-up'!$G$4,$V70-4,0))</f>
        <v>0</v>
      </c>
      <c r="I70" s="218" t="str">
        <f ca="1">IF(ISERROR($V70),"",OFFSET('Smelter Look-up'!$H$4,$V70-4,0))</f>
        <v>Ganzhou</v>
      </c>
      <c r="J70" s="218" t="str">
        <f ca="1">IF(ISERROR($V70),"",OFFSET('Smelter Look-up'!$I$4,$V70-4,0))</f>
        <v>Jiangxi Sheng</v>
      </c>
      <c r="K70" s="267"/>
      <c r="L70" s="267"/>
      <c r="M70" s="267"/>
      <c r="N70" s="267"/>
      <c r="O70" s="267"/>
      <c r="P70" s="219"/>
      <c r="Q70" s="268" t="s">
        <v>15519</v>
      </c>
      <c r="R70" s="216" t="str">
        <f ca="1">IF(ISERROR($V70),"",OFFSET('Smelter Look-up'!$C$4,$V70-4,0)&amp;"")</f>
        <v>Jiangxi New Nanshan Technology Ltd.</v>
      </c>
      <c r="S70" s="224" t="str">
        <f t="shared" ca="1" si="3"/>
        <v>CN</v>
      </c>
      <c r="T70" s="224" t="str">
        <f ca="1">IF(B70="","",IF(ISERROR(MATCH($J70,SorP!$B$1:$B$6230,0)),"",INDIRECT("'SorP'!$A$"&amp;MATCH($J70,SorP!$B$1:$B$6230,0))))</f>
        <v>CN-JX</v>
      </c>
      <c r="U70" s="239"/>
      <c r="V70" s="269">
        <f>IF(C70="",NA(),MATCH($B70&amp;$C70,'Smelter Look-up'!$J:$J,0))</f>
        <v>409</v>
      </c>
      <c r="W70" s="270"/>
      <c r="X70" s="270">
        <f t="shared" ca="1" si="4"/>
        <v>0</v>
      </c>
      <c r="Y70" s="270"/>
      <c r="Z70" s="270"/>
      <c r="AB70" s="272" t="str">
        <f t="shared" si="5"/>
        <v>TinJiangxi New Nanshan Technology Ltd.</v>
      </c>
    </row>
    <row r="71" spans="1:28" s="271" customFormat="1" ht="89.25" customHeight="1">
      <c r="A71" s="215"/>
      <c r="B71" s="216" t="s">
        <v>1251</v>
      </c>
      <c r="C71" s="347" t="s">
        <v>875</v>
      </c>
      <c r="D71" s="216"/>
      <c r="E71" s="216" t="str">
        <f ca="1">IF(ISERROR($V71),"",OFFSET('Smelter Look-up'!$D$4,$V71-4,0)&amp;"")</f>
        <v>THAILAND</v>
      </c>
      <c r="F71" s="216" t="str">
        <f ca="1">IF(ISERROR($V71),"",OFFSET('Smelter Look-up'!$E$4,$V71-4,0))</f>
        <v>CID001314</v>
      </c>
      <c r="G71" s="216" t="str">
        <f ca="1">IF(C71=$X$4,"Enter smelter details", IF(ISERROR($V71),"",OFFSET('Smelter Look-up'!$F$4,$V71-4,0)))</f>
        <v>RMI</v>
      </c>
      <c r="H71" s="217">
        <f ca="1">IF(ISERROR($V71),"",OFFSET('Smelter Look-up'!$G$4,$V71-4,0))</f>
        <v>0</v>
      </c>
      <c r="I71" s="218" t="str">
        <f ca="1">IF(ISERROR($V71),"",OFFSET('Smelter Look-up'!$H$4,$V71-4,0))</f>
        <v>Nongkham Sriracha</v>
      </c>
      <c r="J71" s="218" t="str">
        <f ca="1">IF(ISERROR($V71),"",OFFSET('Smelter Look-up'!$I$4,$V71-4,0))</f>
        <v>Chon Buri</v>
      </c>
      <c r="K71" s="267"/>
      <c r="L71" s="267"/>
      <c r="M71" s="267"/>
      <c r="N71" s="267"/>
      <c r="O71" s="267"/>
      <c r="P71" s="219"/>
      <c r="Q71" s="268" t="s">
        <v>15519</v>
      </c>
      <c r="R71" s="216" t="str">
        <f ca="1">IF(ISERROR($V71),"",OFFSET('Smelter Look-up'!$C$4,$V71-4,0)&amp;"")</f>
        <v>O.M. Manufacturing (Thailand) Co., Ltd.</v>
      </c>
      <c r="S71" s="224" t="str">
        <f t="shared" ca="1" si="3"/>
        <v>TH</v>
      </c>
      <c r="T71" s="224" t="str">
        <f ca="1">IF(B71="","",IF(ISERROR(MATCH($J71,SorP!$B$1:$B$6230,0)),"",INDIRECT("'SorP'!$A$"&amp;MATCH($J71,SorP!$B$1:$B$6230,0))))</f>
        <v>TH-20</v>
      </c>
      <c r="U71" s="239"/>
      <c r="V71" s="269">
        <f>IF(C71="",NA(),MATCH($B71&amp;$C71,'Smelter Look-up'!$J:$J,0))</f>
        <v>435</v>
      </c>
      <c r="W71" s="270"/>
      <c r="X71" s="270">
        <f t="shared" ca="1" si="4"/>
        <v>0</v>
      </c>
      <c r="Y71" s="270"/>
      <c r="Z71" s="270"/>
      <c r="AB71" s="272" t="str">
        <f t="shared" si="5"/>
        <v>TinO.M. Manufacturing (Thailand) Co., Ltd.</v>
      </c>
    </row>
    <row r="72" spans="1:28" s="271" customFormat="1" ht="102" customHeight="1">
      <c r="A72" s="215"/>
      <c r="B72" s="216" t="s">
        <v>1251</v>
      </c>
      <c r="C72" s="347" t="s">
        <v>15423</v>
      </c>
      <c r="D72" s="216"/>
      <c r="E72" s="216" t="str">
        <f ca="1">IF(ISERROR($V72),"",OFFSET('Smelter Look-up'!$D$4,$V72-4,0)&amp;"")</f>
        <v>BOLIVIA (PLURINATIONAL STATE OF)</v>
      </c>
      <c r="F72" s="216" t="str">
        <f ca="1">IF(ISERROR($V72),"",OFFSET('Smelter Look-up'!$E$4,$V72-4,0))</f>
        <v>CID001337</v>
      </c>
      <c r="G72" s="216" t="str">
        <f ca="1">IF(C72=$X$4,"Enter smelter details", IF(ISERROR($V72),"",OFFSET('Smelter Look-up'!$F$4,$V72-4,0)))</f>
        <v>RMI</v>
      </c>
      <c r="H72" s="217">
        <f ca="1">IF(ISERROR($V72),"",OFFSET('Smelter Look-up'!$G$4,$V72-4,0))</f>
        <v>0</v>
      </c>
      <c r="I72" s="218" t="str">
        <f ca="1">IF(ISERROR($V72),"",OFFSET('Smelter Look-up'!$H$4,$V72-4,0))</f>
        <v>Oruro</v>
      </c>
      <c r="J72" s="218" t="str">
        <f ca="1">IF(ISERROR($V72),"",OFFSET('Smelter Look-up'!$I$4,$V72-4,0))</f>
        <v>Oruro</v>
      </c>
      <c r="K72" s="267"/>
      <c r="L72" s="267"/>
      <c r="M72" s="267"/>
      <c r="N72" s="267"/>
      <c r="O72" s="267"/>
      <c r="P72" s="219"/>
      <c r="Q72" s="268" t="s">
        <v>15519</v>
      </c>
      <c r="R72" s="216" t="str">
        <f ca="1">IF(ISERROR($V72),"",OFFSET('Smelter Look-up'!$C$4,$V72-4,0)&amp;"")</f>
        <v>Operaciones Metalurgicas S.A.</v>
      </c>
      <c r="S72" s="224" t="str">
        <f t="shared" ca="1" si="3"/>
        <v>BO</v>
      </c>
      <c r="T72" s="224" t="str">
        <f ca="1">IF(B72="","",IF(ISERROR(MATCH($J72,SorP!$B$1:$B$6230,0)),"",INDIRECT("'SorP'!$A$"&amp;MATCH($J72,SorP!$B$1:$B$6230,0))))</f>
        <v>BO-O</v>
      </c>
      <c r="U72" s="239"/>
      <c r="V72" s="269">
        <f>IF(C72="",NA(),MATCH($B72&amp;$C72,'Smelter Look-up'!$J:$J,0))</f>
        <v>438</v>
      </c>
      <c r="W72" s="270"/>
      <c r="X72" s="270">
        <f t="shared" ca="1" si="4"/>
        <v>0</v>
      </c>
      <c r="Y72" s="270"/>
      <c r="Z72" s="270"/>
      <c r="AB72" s="272" t="str">
        <f t="shared" si="5"/>
        <v>TinOperaciones Metalurgicas S.A.</v>
      </c>
    </row>
    <row r="73" spans="1:28" s="271" customFormat="1" ht="89.25" customHeight="1">
      <c r="A73" s="215"/>
      <c r="B73" s="216" t="s">
        <v>1251</v>
      </c>
      <c r="C73" s="347" t="s">
        <v>959</v>
      </c>
      <c r="D73" s="216"/>
      <c r="E73" s="216" t="str">
        <f ca="1">IF(ISERROR($V73),"",OFFSET('Smelter Look-up'!$D$4,$V73-4,0)&amp;"")</f>
        <v>INDONESIA</v>
      </c>
      <c r="F73" s="216" t="str">
        <f ca="1">IF(ISERROR($V73),"",OFFSET('Smelter Look-up'!$E$4,$V73-4,0))</f>
        <v>CID001399</v>
      </c>
      <c r="G73" s="216" t="str">
        <f ca="1">IF(C73=$X$4,"Enter smelter details", IF(ISERROR($V73),"",OFFSET('Smelter Look-up'!$F$4,$V73-4,0)))</f>
        <v>RMI</v>
      </c>
      <c r="H73" s="217">
        <f ca="1">IF(ISERROR($V73),"",OFFSET('Smelter Look-up'!$G$4,$V73-4,0))</f>
        <v>0</v>
      </c>
      <c r="I73" s="218" t="str">
        <f ca="1">IF(ISERROR($V73),"",OFFSET('Smelter Look-up'!$H$4,$V73-4,0))</f>
        <v>Sungailiat</v>
      </c>
      <c r="J73" s="218" t="str">
        <f ca="1">IF(ISERROR($V73),"",OFFSET('Smelter Look-up'!$I$4,$V73-4,0))</f>
        <v>Kepulauan Bangka Belitung</v>
      </c>
      <c r="K73" s="267"/>
      <c r="L73" s="267"/>
      <c r="M73" s="267"/>
      <c r="N73" s="267"/>
      <c r="O73" s="267"/>
      <c r="P73" s="219"/>
      <c r="Q73" s="268" t="s">
        <v>15519</v>
      </c>
      <c r="R73" s="216" t="str">
        <f ca="1">IF(ISERROR($V73),"",OFFSET('Smelter Look-up'!$C$4,$V73-4,0)&amp;"")</f>
        <v>PT Artha Cipta Langgeng</v>
      </c>
      <c r="S73" s="224" t="str">
        <f t="shared" ca="1" si="3"/>
        <v>ID</v>
      </c>
      <c r="T73" s="224" t="str">
        <f ca="1">IF(B73="","",IF(ISERROR(MATCH($J73,SorP!$B$1:$B$6230,0)),"",INDIRECT("'SorP'!$A$"&amp;MATCH($J73,SorP!$B$1:$B$6230,0))))</f>
        <v>ID-BB</v>
      </c>
      <c r="U73" s="239"/>
      <c r="V73" s="269">
        <f>IF(C73="",NA(),MATCH($B73&amp;$C73,'Smelter Look-up'!$J:$J,0))</f>
        <v>443</v>
      </c>
      <c r="W73" s="270"/>
      <c r="X73" s="270">
        <f t="shared" ca="1" si="4"/>
        <v>0</v>
      </c>
      <c r="Y73" s="270"/>
      <c r="Z73" s="270"/>
      <c r="AB73" s="272" t="str">
        <f t="shared" si="5"/>
        <v>TinPT Artha Cipta Langgeng</v>
      </c>
    </row>
    <row r="74" spans="1:28" s="271" customFormat="1" ht="89.25" customHeight="1">
      <c r="A74" s="215"/>
      <c r="B74" s="216" t="s">
        <v>1251</v>
      </c>
      <c r="C74" s="347" t="s">
        <v>960</v>
      </c>
      <c r="D74" s="216"/>
      <c r="E74" s="216" t="str">
        <f ca="1">IF(ISERROR($V74),"",OFFSET('Smelter Look-up'!$D$4,$V74-4,0)&amp;"")</f>
        <v>INDONESIA</v>
      </c>
      <c r="F74" s="216" t="str">
        <f ca="1">IF(ISERROR($V74),"",OFFSET('Smelter Look-up'!$E$4,$V74-4,0))</f>
        <v>CID001402</v>
      </c>
      <c r="G74" s="216" t="str">
        <f ca="1">IF(C74=$X$4,"Enter smelter details", IF(ISERROR($V74),"",OFFSET('Smelter Look-up'!$F$4,$V74-4,0)))</f>
        <v>RMI</v>
      </c>
      <c r="H74" s="217">
        <f ca="1">IF(ISERROR($V74),"",OFFSET('Smelter Look-up'!$G$4,$V74-4,0))</f>
        <v>0</v>
      </c>
      <c r="I74" s="218" t="str">
        <f ca="1">IF(ISERROR($V74),"",OFFSET('Smelter Look-up'!$H$4,$V74-4,0))</f>
        <v>Lintang</v>
      </c>
      <c r="J74" s="218" t="str">
        <f ca="1">IF(ISERROR($V74),"",OFFSET('Smelter Look-up'!$I$4,$V74-4,0))</f>
        <v>Kepulauan Bangka Belitung</v>
      </c>
      <c r="K74" s="267"/>
      <c r="L74" s="267"/>
      <c r="M74" s="267"/>
      <c r="N74" s="267"/>
      <c r="O74" s="267"/>
      <c r="P74" s="219"/>
      <c r="Q74" s="268" t="s">
        <v>15519</v>
      </c>
      <c r="R74" s="216" t="str">
        <f ca="1">IF(ISERROR($V74),"",OFFSET('Smelter Look-up'!$C$4,$V74-4,0)&amp;"")</f>
        <v>PT Babel Inti Perkasa</v>
      </c>
      <c r="S74" s="224" t="str">
        <f t="shared" ca="1" si="3"/>
        <v>ID</v>
      </c>
      <c r="T74" s="224" t="str">
        <f ca="1">IF(B74="","",IF(ISERROR(MATCH($J74,SorP!$B$1:$B$6230,0)),"",INDIRECT("'SorP'!$A$"&amp;MATCH($J74,SorP!$B$1:$B$6230,0))))</f>
        <v>ID-BB</v>
      </c>
      <c r="U74" s="239"/>
      <c r="V74" s="269">
        <f>IF(C74="",NA(),MATCH($B74&amp;$C74,'Smelter Look-up'!$J:$J,0))</f>
        <v>445</v>
      </c>
      <c r="W74" s="270"/>
      <c r="X74" s="270">
        <f t="shared" ca="1" si="4"/>
        <v>0</v>
      </c>
      <c r="Y74" s="270"/>
      <c r="Z74" s="270"/>
      <c r="AB74" s="272" t="str">
        <f t="shared" si="5"/>
        <v>TinPT Babel Inti Perkasa</v>
      </c>
    </row>
    <row r="75" spans="1:28" s="271" customFormat="1" ht="76.5" customHeight="1">
      <c r="A75" s="215"/>
      <c r="B75" s="216" t="s">
        <v>1251</v>
      </c>
      <c r="C75" s="347" t="s">
        <v>697</v>
      </c>
      <c r="D75" s="216"/>
      <c r="E75" s="216" t="str">
        <f ca="1">IF(ISERROR($V75),"",OFFSET('Smelter Look-up'!$D$4,$V75-4,0)&amp;"")</f>
        <v>INDONESIA</v>
      </c>
      <c r="F75" s="216" t="str">
        <f ca="1">IF(ISERROR($V75),"",OFFSET('Smelter Look-up'!$E$4,$V75-4,0))</f>
        <v>CID001419</v>
      </c>
      <c r="G75" s="216" t="str">
        <f ca="1">IF(C75=$X$4,"Enter smelter details", IF(ISERROR($V75),"",OFFSET('Smelter Look-up'!$F$4,$V75-4,0)))</f>
        <v>RMI</v>
      </c>
      <c r="H75" s="217">
        <f ca="1">IF(ISERROR($V75),"",OFFSET('Smelter Look-up'!$G$4,$V75-4,0))</f>
        <v>0</v>
      </c>
      <c r="I75" s="218" t="str">
        <f ca="1">IF(ISERROR($V75),"",OFFSET('Smelter Look-up'!$H$4,$V75-4,0))</f>
        <v>Sungailiat</v>
      </c>
      <c r="J75" s="218" t="str">
        <f ca="1">IF(ISERROR($V75),"",OFFSET('Smelter Look-up'!$I$4,$V75-4,0))</f>
        <v>Kepulauan Bangka Belitung</v>
      </c>
      <c r="K75" s="267"/>
      <c r="L75" s="267"/>
      <c r="M75" s="267"/>
      <c r="N75" s="267"/>
      <c r="O75" s="267"/>
      <c r="P75" s="219"/>
      <c r="Q75" s="268" t="s">
        <v>15519</v>
      </c>
      <c r="R75" s="216" t="str">
        <f ca="1">IF(ISERROR($V75),"",OFFSET('Smelter Look-up'!$C$4,$V75-4,0)&amp;"")</f>
        <v>PT Bangka Tin Industry</v>
      </c>
      <c r="S75" s="224" t="str">
        <f t="shared" ca="1" si="3"/>
        <v>ID</v>
      </c>
      <c r="T75" s="224" t="str">
        <f ca="1">IF(B75="","",IF(ISERROR(MATCH($J75,SorP!$B$1:$B$6230,0)),"",INDIRECT("'SorP'!$A$"&amp;MATCH($J75,SorP!$B$1:$B$6230,0))))</f>
        <v>ID-BB</v>
      </c>
      <c r="U75" s="239"/>
      <c r="V75" s="269">
        <f>IF(C75="",NA(),MATCH($B75&amp;$C75,'Smelter Look-up'!$J:$J,0))</f>
        <v>450</v>
      </c>
      <c r="W75" s="270"/>
      <c r="X75" s="270">
        <f t="shared" ca="1" si="4"/>
        <v>0</v>
      </c>
      <c r="Y75" s="270"/>
      <c r="Z75" s="270"/>
      <c r="AB75" s="272" t="str">
        <f t="shared" si="5"/>
        <v>TinPT Bangka Tin Industry</v>
      </c>
    </row>
    <row r="76" spans="1:28" s="271" customFormat="1" ht="76.5" customHeight="1">
      <c r="A76" s="215"/>
      <c r="B76" s="216" t="s">
        <v>1251</v>
      </c>
      <c r="C76" s="347" t="s">
        <v>14250</v>
      </c>
      <c r="D76" s="216"/>
      <c r="E76" s="216" t="str">
        <f ca="1">IF(ISERROR($V76),"",OFFSET('Smelter Look-up'!$D$4,$V76-4,0)&amp;"")</f>
        <v>INDONESIA</v>
      </c>
      <c r="F76" s="216" t="str">
        <f ca="1">IF(ISERROR($V76),"",OFFSET('Smelter Look-up'!$E$4,$V76-4,0))</f>
        <v>CID001421</v>
      </c>
      <c r="G76" s="216" t="str">
        <f ca="1">IF(C76=$X$4,"Enter smelter details", IF(ISERROR($V76),"",OFFSET('Smelter Look-up'!$F$4,$V76-4,0)))</f>
        <v>RMI</v>
      </c>
      <c r="H76" s="217">
        <f ca="1">IF(ISERROR($V76),"",OFFSET('Smelter Look-up'!$G$4,$V76-4,0))</f>
        <v>0</v>
      </c>
      <c r="I76" s="218" t="str">
        <f ca="1">IF(ISERROR($V76),"",OFFSET('Smelter Look-up'!$H$4,$V76-4,0))</f>
        <v>Pegantungan</v>
      </c>
      <c r="J76" s="218" t="str">
        <f ca="1">IF(ISERROR($V76),"",OFFSET('Smelter Look-up'!$I$4,$V76-4,0))</f>
        <v>Kepulauan Bangka Belitung</v>
      </c>
      <c r="K76" s="267"/>
      <c r="L76" s="267"/>
      <c r="M76" s="267"/>
      <c r="N76" s="267"/>
      <c r="O76" s="267"/>
      <c r="P76" s="219"/>
      <c r="Q76" s="268" t="s">
        <v>15519</v>
      </c>
      <c r="R76" s="216" t="str">
        <f ca="1">IF(ISERROR($V76),"",OFFSET('Smelter Look-up'!$C$4,$V76-4,0)&amp;"")</f>
        <v>PT Belitung Industri Sejahtera</v>
      </c>
      <c r="S76" s="224" t="str">
        <f t="shared" ca="1" si="3"/>
        <v>ID</v>
      </c>
      <c r="T76" s="224" t="str">
        <f ca="1">IF(B76="","",IF(ISERROR(MATCH($J76,SorP!$B$1:$B$6230,0)),"",INDIRECT("'SorP'!$A$"&amp;MATCH($J76,SorP!$B$1:$B$6230,0))))</f>
        <v>ID-BB</v>
      </c>
      <c r="U76" s="239"/>
      <c r="V76" s="269">
        <f>IF(C76="",NA(),MATCH($B76&amp;$C76,'Smelter Look-up'!$J:$J,0))</f>
        <v>451</v>
      </c>
      <c r="W76" s="270"/>
      <c r="X76" s="270">
        <f t="shared" ca="1" si="4"/>
        <v>0</v>
      </c>
      <c r="Y76" s="270"/>
      <c r="Z76" s="270"/>
      <c r="AB76" s="272" t="str">
        <f t="shared" si="5"/>
        <v>TinPT Belitung Industri Sejahtera</v>
      </c>
    </row>
    <row r="77" spans="1:28" s="271" customFormat="1" ht="89.25" customHeight="1">
      <c r="A77" s="215"/>
      <c r="B77" s="216" t="s">
        <v>1251</v>
      </c>
      <c r="C77" s="347" t="s">
        <v>716</v>
      </c>
      <c r="D77" s="216"/>
      <c r="E77" s="216" t="str">
        <f ca="1">IF(ISERROR($V77),"",OFFSET('Smelter Look-up'!$D$4,$V77-4,0)&amp;"")</f>
        <v>INDONESIA</v>
      </c>
      <c r="F77" s="216" t="str">
        <f ca="1">IF(ISERROR($V77),"",OFFSET('Smelter Look-up'!$E$4,$V77-4,0))</f>
        <v>CID001428</v>
      </c>
      <c r="G77" s="216" t="str">
        <f ca="1">IF(C77=$X$4,"Enter smelter details", IF(ISERROR($V77),"",OFFSET('Smelter Look-up'!$F$4,$V77-4,0)))</f>
        <v>RMI</v>
      </c>
      <c r="H77" s="217">
        <f ca="1">IF(ISERROR($V77),"",OFFSET('Smelter Look-up'!$G$4,$V77-4,0))</f>
        <v>0</v>
      </c>
      <c r="I77" s="218" t="str">
        <f ca="1">IF(ISERROR($V77),"",OFFSET('Smelter Look-up'!$H$4,$V77-4,0))</f>
        <v>Pangkal Pinang</v>
      </c>
      <c r="J77" s="218" t="str">
        <f ca="1">IF(ISERROR($V77),"",OFFSET('Smelter Look-up'!$I$4,$V77-4,0))</f>
        <v>Kepulauan Bangka Belitung</v>
      </c>
      <c r="K77" s="267"/>
      <c r="L77" s="267"/>
      <c r="M77" s="267"/>
      <c r="N77" s="267"/>
      <c r="O77" s="267"/>
      <c r="P77" s="219"/>
      <c r="Q77" s="268" t="s">
        <v>15519</v>
      </c>
      <c r="R77" s="216" t="str">
        <f ca="1">IF(ISERROR($V77),"",OFFSET('Smelter Look-up'!$C$4,$V77-4,0)&amp;"")</f>
        <v>PT Bukit Timah</v>
      </c>
      <c r="S77" s="224" t="str">
        <f t="shared" ca="1" si="3"/>
        <v>ID</v>
      </c>
      <c r="T77" s="224" t="str">
        <f ca="1">IF(B77="","",IF(ISERROR(MATCH($J77,SorP!$B$1:$B$6230,0)),"",INDIRECT("'SorP'!$A$"&amp;MATCH($J77,SorP!$B$1:$B$6230,0))))</f>
        <v>ID-BB</v>
      </c>
      <c r="U77" s="239"/>
      <c r="V77" s="269">
        <f>IF(C77="",NA(),MATCH($B77&amp;$C77,'Smelter Look-up'!$J:$J,0))</f>
        <v>452</v>
      </c>
      <c r="W77" s="270"/>
      <c r="X77" s="270">
        <f t="shared" ca="1" si="4"/>
        <v>0</v>
      </c>
      <c r="Y77" s="270"/>
      <c r="Z77" s="270"/>
      <c r="AB77" s="272" t="str">
        <f t="shared" si="5"/>
        <v>TinPT Bukit Timah</v>
      </c>
    </row>
    <row r="78" spans="1:28" s="271" customFormat="1" ht="63.75" customHeight="1">
      <c r="A78" s="215"/>
      <c r="B78" s="216" t="s">
        <v>1251</v>
      </c>
      <c r="C78" s="347" t="s">
        <v>698</v>
      </c>
      <c r="D78" s="216"/>
      <c r="E78" s="216" t="str">
        <f ca="1">IF(ISERROR($V78),"",OFFSET('Smelter Look-up'!$D$4,$V78-4,0)&amp;"")</f>
        <v>INDONESIA</v>
      </c>
      <c r="F78" s="216" t="str">
        <f ca="1">IF(ISERROR($V78),"",OFFSET('Smelter Look-up'!$E$4,$V78-4,0))</f>
        <v>CID001434</v>
      </c>
      <c r="G78" s="216" t="str">
        <f ca="1">IF(C78=$X$4,"Enter smelter details", IF(ISERROR($V78),"",OFFSET('Smelter Look-up'!$F$4,$V78-4,0)))</f>
        <v>RMI</v>
      </c>
      <c r="H78" s="217">
        <f ca="1">IF(ISERROR($V78),"",OFFSET('Smelter Look-up'!$G$4,$V78-4,0))</f>
        <v>0</v>
      </c>
      <c r="I78" s="218" t="str">
        <f ca="1">IF(ISERROR($V78),"",OFFSET('Smelter Look-up'!$H$4,$V78-4,0))</f>
        <v>Pangkal Pinang</v>
      </c>
      <c r="J78" s="218" t="str">
        <f ca="1">IF(ISERROR($V78),"",OFFSET('Smelter Look-up'!$I$4,$V78-4,0))</f>
        <v>Kepulauan Bangka Belitung</v>
      </c>
      <c r="K78" s="267"/>
      <c r="L78" s="267"/>
      <c r="M78" s="267"/>
      <c r="N78" s="267"/>
      <c r="O78" s="267"/>
      <c r="P78" s="219"/>
      <c r="Q78" s="268" t="s">
        <v>15519</v>
      </c>
      <c r="R78" s="216" t="str">
        <f ca="1">IF(ISERROR($V78),"",OFFSET('Smelter Look-up'!$C$4,$V78-4,0)&amp;"")</f>
        <v>PT DS Jaya Abadi</v>
      </c>
      <c r="S78" s="224" t="str">
        <f t="shared" ca="1" si="3"/>
        <v>ID</v>
      </c>
      <c r="T78" s="224" t="str">
        <f ca="1">IF(B78="","",IF(ISERROR(MATCH($J78,SorP!$B$1:$B$6230,0)),"",INDIRECT("'SorP'!$A$"&amp;MATCH($J78,SorP!$B$1:$B$6230,0))))</f>
        <v>ID-BB</v>
      </c>
      <c r="U78" s="239"/>
      <c r="V78" s="269">
        <f>IF(C78="",NA(),MATCH($B78&amp;$C78,'Smelter Look-up'!$J:$J,0))</f>
        <v>453</v>
      </c>
      <c r="W78" s="270"/>
      <c r="X78" s="270">
        <f t="shared" ca="1" si="4"/>
        <v>0</v>
      </c>
      <c r="Y78" s="270"/>
      <c r="Z78" s="270"/>
      <c r="AB78" s="272" t="str">
        <f t="shared" si="5"/>
        <v>TinPT DS Jaya Abadi</v>
      </c>
    </row>
    <row r="79" spans="1:28" s="271" customFormat="1" ht="63.75" customHeight="1">
      <c r="A79" s="215"/>
      <c r="B79" s="216" t="s">
        <v>1251</v>
      </c>
      <c r="C79" s="347" t="s">
        <v>699</v>
      </c>
      <c r="D79" s="216"/>
      <c r="E79" s="216" t="str">
        <f ca="1">IF(ISERROR($V79),"",OFFSET('Smelter Look-up'!$D$4,$V79-4,0)&amp;"")</f>
        <v>INDONESIA</v>
      </c>
      <c r="F79" s="216" t="str">
        <f ca="1">IF(ISERROR($V79),"",OFFSET('Smelter Look-up'!$E$4,$V79-4,0))</f>
        <v>CID001448</v>
      </c>
      <c r="G79" s="216" t="str">
        <f ca="1">IF(C79=$X$4,"Enter smelter details", IF(ISERROR($V79),"",OFFSET('Smelter Look-up'!$F$4,$V79-4,0)))</f>
        <v>RMI</v>
      </c>
      <c r="H79" s="217">
        <f ca="1">IF(ISERROR($V79),"",OFFSET('Smelter Look-up'!$G$4,$V79-4,0))</f>
        <v>0</v>
      </c>
      <c r="I79" s="218" t="str">
        <f ca="1">IF(ISERROR($V79),"",OFFSET('Smelter Look-up'!$H$4,$V79-4,0))</f>
        <v>Karimun</v>
      </c>
      <c r="J79" s="218" t="str">
        <f ca="1">IF(ISERROR($V79),"",OFFSET('Smelter Look-up'!$I$4,$V79-4,0))</f>
        <v>Kepulauan Riau</v>
      </c>
      <c r="K79" s="267"/>
      <c r="L79" s="267"/>
      <c r="M79" s="267"/>
      <c r="N79" s="267"/>
      <c r="O79" s="267"/>
      <c r="P79" s="219"/>
      <c r="Q79" s="268" t="s">
        <v>15519</v>
      </c>
      <c r="R79" s="216" t="str">
        <f ca="1">IF(ISERROR($V79),"",OFFSET('Smelter Look-up'!$C$4,$V79-4,0)&amp;"")</f>
        <v>PT Karimun Mining</v>
      </c>
      <c r="S79" s="224" t="str">
        <f t="shared" ca="1" si="3"/>
        <v>ID</v>
      </c>
      <c r="T79" s="224" t="str">
        <f ca="1">IF(B79="","",IF(ISERROR(MATCH($J79,SorP!$B$1:$B$6230,0)),"",INDIRECT("'SorP'!$A$"&amp;MATCH($J79,SorP!$B$1:$B$6230,0))))</f>
        <v>ID-KR</v>
      </c>
      <c r="U79" s="239"/>
      <c r="V79" s="269">
        <f>IF(C79="",NA(),MATCH($B79&amp;$C79,'Smelter Look-up'!$J:$J,0))</f>
        <v>457</v>
      </c>
      <c r="W79" s="270"/>
      <c r="X79" s="270">
        <f t="shared" ca="1" si="4"/>
        <v>0</v>
      </c>
      <c r="Y79" s="270"/>
      <c r="Z79" s="270"/>
      <c r="AB79" s="272" t="str">
        <f t="shared" si="5"/>
        <v>TinPT Karimun Mining</v>
      </c>
    </row>
    <row r="80" spans="1:28" s="271" customFormat="1" ht="63.75" customHeight="1">
      <c r="A80" s="215"/>
      <c r="B80" s="216" t="s">
        <v>1251</v>
      </c>
      <c r="C80" s="347" t="s">
        <v>717</v>
      </c>
      <c r="D80" s="216"/>
      <c r="E80" s="216" t="str">
        <f ca="1">IF(ISERROR($V80),"",OFFSET('Smelter Look-up'!$D$4,$V80-4,0)&amp;"")</f>
        <v>INDONESIA</v>
      </c>
      <c r="F80" s="216" t="str">
        <f ca="1">IF(ISERROR($V80),"",OFFSET('Smelter Look-up'!$E$4,$V80-4,0))</f>
        <v>CID001453</v>
      </c>
      <c r="G80" s="216" t="str">
        <f ca="1">IF(C80=$X$4,"Enter smelter details", IF(ISERROR($V80),"",OFFSET('Smelter Look-up'!$F$4,$V80-4,0)))</f>
        <v>RMI</v>
      </c>
      <c r="H80" s="217">
        <f ca="1">IF(ISERROR($V80),"",OFFSET('Smelter Look-up'!$G$4,$V80-4,0))</f>
        <v>0</v>
      </c>
      <c r="I80" s="218" t="str">
        <f ca="1">IF(ISERROR($V80),"",OFFSET('Smelter Look-up'!$H$4,$V80-4,0))</f>
        <v>Sungailiat</v>
      </c>
      <c r="J80" s="218" t="str">
        <f ca="1">IF(ISERROR($V80),"",OFFSET('Smelter Look-up'!$I$4,$V80-4,0))</f>
        <v>Kepulauan Bangka Belitung</v>
      </c>
      <c r="K80" s="267"/>
      <c r="L80" s="267"/>
      <c r="M80" s="267"/>
      <c r="N80" s="267"/>
      <c r="O80" s="267"/>
      <c r="P80" s="219"/>
      <c r="Q80" s="268" t="s">
        <v>15519</v>
      </c>
      <c r="R80" s="216" t="str">
        <f ca="1">IF(ISERROR($V80),"",OFFSET('Smelter Look-up'!$C$4,$V80-4,0)&amp;"")</f>
        <v>PT Mitra Stania Prima</v>
      </c>
      <c r="S80" s="224" t="str">
        <f t="shared" ca="1" si="3"/>
        <v>ID</v>
      </c>
      <c r="T80" s="224" t="str">
        <f ca="1">IF(B80="","",IF(ISERROR(MATCH($J80,SorP!$B$1:$B$6230,0)),"",INDIRECT("'SorP'!$A$"&amp;MATCH($J80,SorP!$B$1:$B$6230,0))))</f>
        <v>ID-BB</v>
      </c>
      <c r="U80" s="239"/>
      <c r="V80" s="269">
        <f>IF(C80="",NA(),MATCH($B80&amp;$C80,'Smelter Look-up'!$J:$J,0))</f>
        <v>460</v>
      </c>
      <c r="W80" s="270"/>
      <c r="X80" s="270">
        <f t="shared" ca="1" si="4"/>
        <v>0</v>
      </c>
      <c r="Y80" s="270"/>
      <c r="Z80" s="270"/>
      <c r="AB80" s="272" t="str">
        <f t="shared" si="5"/>
        <v>TinPT Mitra Stania Prima</v>
      </c>
    </row>
    <row r="81" spans="1:28" s="271" customFormat="1" ht="76.5" customHeight="1">
      <c r="A81" s="215"/>
      <c r="B81" s="216" t="s">
        <v>1251</v>
      </c>
      <c r="C81" s="347" t="s">
        <v>1519</v>
      </c>
      <c r="D81" s="216"/>
      <c r="E81" s="216" t="str">
        <f ca="1">IF(ISERROR($V81),"",OFFSET('Smelter Look-up'!$D$4,$V81-4,0)&amp;"")</f>
        <v>INDONESIA</v>
      </c>
      <c r="F81" s="216" t="str">
        <f ca="1">IF(ISERROR($V81),"",OFFSET('Smelter Look-up'!$E$4,$V81-4,0))</f>
        <v>CID001457</v>
      </c>
      <c r="G81" s="216" t="str">
        <f ca="1">IF(C81=$X$4,"Enter smelter details", IF(ISERROR($V81),"",OFFSET('Smelter Look-up'!$F$4,$V81-4,0)))</f>
        <v>RMI</v>
      </c>
      <c r="H81" s="217">
        <f ca="1">IF(ISERROR($V81),"",OFFSET('Smelter Look-up'!$G$4,$V81-4,0))</f>
        <v>0</v>
      </c>
      <c r="I81" s="218" t="str">
        <f ca="1">IF(ISERROR($V81),"",OFFSET('Smelter Look-up'!$H$4,$V81-4,0))</f>
        <v>Sungailiat</v>
      </c>
      <c r="J81" s="218" t="str">
        <f ca="1">IF(ISERROR($V81),"",OFFSET('Smelter Look-up'!$I$4,$V81-4,0))</f>
        <v>Kepulauan Bangka Belitung</v>
      </c>
      <c r="K81" s="267"/>
      <c r="L81" s="267"/>
      <c r="M81" s="267"/>
      <c r="N81" s="267"/>
      <c r="O81" s="267"/>
      <c r="P81" s="219"/>
      <c r="Q81" s="268" t="s">
        <v>15519</v>
      </c>
      <c r="R81" s="216" t="str">
        <f ca="1">IF(ISERROR($V81),"",OFFSET('Smelter Look-up'!$C$4,$V81-4,0)&amp;"")</f>
        <v>PT Panca Mega Persada</v>
      </c>
      <c r="S81" s="224" t="str">
        <f t="shared" ca="1" si="3"/>
        <v>ID</v>
      </c>
      <c r="T81" s="224" t="str">
        <f ca="1">IF(B81="","",IF(ISERROR(MATCH($J81,SorP!$B$1:$B$6230,0)),"",INDIRECT("'SorP'!$A$"&amp;MATCH($J81,SorP!$B$1:$B$6230,0))))</f>
        <v>ID-BB</v>
      </c>
      <c r="U81" s="239"/>
      <c r="V81" s="269">
        <f>IF(C81="",NA(),MATCH($B81&amp;$C81,'Smelter Look-up'!$J:$J,0))</f>
        <v>461</v>
      </c>
      <c r="W81" s="270"/>
      <c r="X81" s="270">
        <f t="shared" ca="1" si="4"/>
        <v>0</v>
      </c>
      <c r="Y81" s="270"/>
      <c r="Z81" s="270"/>
      <c r="AB81" s="272" t="str">
        <f t="shared" si="5"/>
        <v>TinPT Panca Mega Persada</v>
      </c>
    </row>
    <row r="82" spans="1:28" s="271" customFormat="1" ht="76.5" customHeight="1">
      <c r="A82" s="215"/>
      <c r="B82" s="216" t="s">
        <v>1251</v>
      </c>
      <c r="C82" s="347" t="s">
        <v>886</v>
      </c>
      <c r="D82" s="216"/>
      <c r="E82" s="216" t="str">
        <f ca="1">IF(ISERROR($V82),"",OFFSET('Smelter Look-up'!$D$4,$V82-4,0)&amp;"")</f>
        <v>INDONESIA</v>
      </c>
      <c r="F82" s="216" t="str">
        <f ca="1">IF(ISERROR($V82),"",OFFSET('Smelter Look-up'!$E$4,$V82-4,0))</f>
        <v>CID001458</v>
      </c>
      <c r="G82" s="216" t="str">
        <f ca="1">IF(C82=$X$4,"Enter smelter details", IF(ISERROR($V82),"",OFFSET('Smelter Look-up'!$F$4,$V82-4,0)))</f>
        <v>RMI</v>
      </c>
      <c r="H82" s="217">
        <f ca="1">IF(ISERROR($V82),"",OFFSET('Smelter Look-up'!$G$4,$V82-4,0))</f>
        <v>0</v>
      </c>
      <c r="I82" s="218" t="str">
        <f ca="1">IF(ISERROR($V82),"",OFFSET('Smelter Look-up'!$H$4,$V82-4,0))</f>
        <v>Pangkal Pinang</v>
      </c>
      <c r="J82" s="218" t="str">
        <f ca="1">IF(ISERROR($V82),"",OFFSET('Smelter Look-up'!$I$4,$V82-4,0))</f>
        <v>Kepulauan Bangka Belitung</v>
      </c>
      <c r="K82" s="267"/>
      <c r="L82" s="267"/>
      <c r="M82" s="267"/>
      <c r="N82" s="267"/>
      <c r="O82" s="267"/>
      <c r="P82" s="219"/>
      <c r="Q82" s="268" t="s">
        <v>15519</v>
      </c>
      <c r="R82" s="216" t="str">
        <f ca="1">IF(ISERROR($V82),"",OFFSET('Smelter Look-up'!$C$4,$V82-4,0)&amp;"")</f>
        <v>PT Prima Timah Utama</v>
      </c>
      <c r="S82" s="224" t="str">
        <f t="shared" ca="1" si="3"/>
        <v>ID</v>
      </c>
      <c r="T82" s="224" t="str">
        <f ca="1">IF(B82="","",IF(ISERROR(MATCH($J82,SorP!$B$1:$B$6230,0)),"",INDIRECT("'SorP'!$A$"&amp;MATCH($J82,SorP!$B$1:$B$6230,0))))</f>
        <v>ID-BB</v>
      </c>
      <c r="U82" s="239"/>
      <c r="V82" s="269">
        <f>IF(C82="",NA(),MATCH($B82&amp;$C82,'Smelter Look-up'!$J:$J,0))</f>
        <v>463</v>
      </c>
      <c r="W82" s="270"/>
      <c r="X82" s="270">
        <f t="shared" ca="1" si="4"/>
        <v>0</v>
      </c>
      <c r="Y82" s="270"/>
      <c r="Z82" s="270"/>
      <c r="AB82" s="272" t="str">
        <f t="shared" si="5"/>
        <v>TinPT Prima Timah Utama</v>
      </c>
    </row>
    <row r="83" spans="1:28" s="271" customFormat="1" ht="76.5" customHeight="1">
      <c r="A83" s="215"/>
      <c r="B83" s="216" t="s">
        <v>1251</v>
      </c>
      <c r="C83" s="347" t="s">
        <v>2567</v>
      </c>
      <c r="D83" s="216"/>
      <c r="E83" s="216" t="str">
        <f ca="1">IF(ISERROR($V83),"",OFFSET('Smelter Look-up'!$D$4,$V83-4,0)&amp;"")</f>
        <v>INDONESIA</v>
      </c>
      <c r="F83" s="216" t="str">
        <f ca="1">IF(ISERROR($V83),"",OFFSET('Smelter Look-up'!$E$4,$V83-4,0))</f>
        <v>CID001460</v>
      </c>
      <c r="G83" s="216" t="str">
        <f ca="1">IF(C83=$X$4,"Enter smelter details", IF(ISERROR($V83),"",OFFSET('Smelter Look-up'!$F$4,$V83-4,0)))</f>
        <v>RMI</v>
      </c>
      <c r="H83" s="217">
        <f ca="1">IF(ISERROR($V83),"",OFFSET('Smelter Look-up'!$G$4,$V83-4,0))</f>
        <v>0</v>
      </c>
      <c r="I83" s="218" t="str">
        <f ca="1">IF(ISERROR($V83),"",OFFSET('Smelter Look-up'!$H$4,$V83-4,0))</f>
        <v>Sungailiat</v>
      </c>
      <c r="J83" s="218" t="str">
        <f ca="1">IF(ISERROR($V83),"",OFFSET('Smelter Look-up'!$I$4,$V83-4,0))</f>
        <v>Kepulauan Bangka Belitung</v>
      </c>
      <c r="K83" s="267"/>
      <c r="L83" s="267"/>
      <c r="M83" s="267"/>
      <c r="N83" s="267"/>
      <c r="O83" s="267"/>
      <c r="P83" s="219"/>
      <c r="Q83" s="268" t="s">
        <v>15519</v>
      </c>
      <c r="R83" s="216" t="str">
        <f ca="1">IF(ISERROR($V83),"",OFFSET('Smelter Look-up'!$C$4,$V83-4,0)&amp;"")</f>
        <v>PT Refined Bangka Tin</v>
      </c>
      <c r="S83" s="224" t="str">
        <f t="shared" ca="1" si="3"/>
        <v>ID</v>
      </c>
      <c r="T83" s="224" t="str">
        <f ca="1">IF(B83="","",IF(ISERROR(MATCH($J83,SorP!$B$1:$B$6230,0)),"",INDIRECT("'SorP'!$A$"&amp;MATCH($J83,SorP!$B$1:$B$6230,0))))</f>
        <v>ID-BB</v>
      </c>
      <c r="U83" s="239"/>
      <c r="V83" s="269">
        <f>IF(C83="",NA(),MATCH($B83&amp;$C83,'Smelter Look-up'!$J:$J,0))</f>
        <v>466</v>
      </c>
      <c r="W83" s="270"/>
      <c r="X83" s="270">
        <f t="shared" ca="1" si="4"/>
        <v>0</v>
      </c>
      <c r="Y83" s="270"/>
      <c r="Z83" s="270"/>
      <c r="AB83" s="272" t="str">
        <f t="shared" si="5"/>
        <v>TinPT Refined Bangka Tin</v>
      </c>
    </row>
    <row r="84" spans="1:28" s="271" customFormat="1" ht="76.5" customHeight="1">
      <c r="A84" s="215"/>
      <c r="B84" s="216" t="s">
        <v>1251</v>
      </c>
      <c r="C84" s="347" t="s">
        <v>718</v>
      </c>
      <c r="D84" s="216"/>
      <c r="E84" s="216" t="str">
        <f ca="1">IF(ISERROR($V84),"",OFFSET('Smelter Look-up'!$D$4,$V84-4,0)&amp;"")</f>
        <v>INDONESIA</v>
      </c>
      <c r="F84" s="216" t="str">
        <f ca="1">IF(ISERROR($V84),"",OFFSET('Smelter Look-up'!$E$4,$V84-4,0))</f>
        <v>CID001463</v>
      </c>
      <c r="G84" s="216" t="str">
        <f ca="1">IF(C84=$X$4,"Enter smelter details", IF(ISERROR($V84),"",OFFSET('Smelter Look-up'!$F$4,$V84-4,0)))</f>
        <v>RMI</v>
      </c>
      <c r="H84" s="217">
        <f ca="1">IF(ISERROR($V84),"",OFFSET('Smelter Look-up'!$G$4,$V84-4,0))</f>
        <v>0</v>
      </c>
      <c r="I84" s="218" t="str">
        <f ca="1">IF(ISERROR($V84),"",OFFSET('Smelter Look-up'!$H$4,$V84-4,0))</f>
        <v>Pangkal Pinang</v>
      </c>
      <c r="J84" s="218" t="str">
        <f ca="1">IF(ISERROR($V84),"",OFFSET('Smelter Look-up'!$I$4,$V84-4,0))</f>
        <v>Kepulauan Bangka Belitung</v>
      </c>
      <c r="K84" s="267"/>
      <c r="L84" s="267"/>
      <c r="M84" s="267"/>
      <c r="N84" s="267"/>
      <c r="O84" s="267"/>
      <c r="P84" s="219"/>
      <c r="Q84" s="268" t="s">
        <v>15519</v>
      </c>
      <c r="R84" s="216" t="str">
        <f ca="1">IF(ISERROR($V84),"",OFFSET('Smelter Look-up'!$C$4,$V84-4,0)&amp;"")</f>
        <v>PT Sariwiguna Binasentosa</v>
      </c>
      <c r="S84" s="224" t="str">
        <f t="shared" ca="1" si="3"/>
        <v>ID</v>
      </c>
      <c r="T84" s="224" t="str">
        <f ca="1">IF(B84="","",IF(ISERROR(MATCH($J84,SorP!$B$1:$B$6230,0)),"",INDIRECT("'SorP'!$A$"&amp;MATCH($J84,SorP!$B$1:$B$6230,0))))</f>
        <v>ID-BB</v>
      </c>
      <c r="U84" s="239"/>
      <c r="V84" s="269">
        <f>IF(C84="",NA(),MATCH($B84&amp;$C84,'Smelter Look-up'!$J:$J,0))</f>
        <v>467</v>
      </c>
      <c r="W84" s="270"/>
      <c r="X84" s="270">
        <f t="shared" ca="1" si="4"/>
        <v>0</v>
      </c>
      <c r="Y84" s="270"/>
      <c r="Z84" s="270"/>
      <c r="AB84" s="272" t="str">
        <f t="shared" si="5"/>
        <v>TinPT Sariwiguna Binasentosa</v>
      </c>
    </row>
    <row r="85" spans="1:28" s="271" customFormat="1" ht="89.25" customHeight="1">
      <c r="A85" s="215"/>
      <c r="B85" s="216" t="s">
        <v>1251</v>
      </c>
      <c r="C85" s="347" t="s">
        <v>1284</v>
      </c>
      <c r="D85" s="216"/>
      <c r="E85" s="216" t="str">
        <f ca="1">IF(ISERROR($V85),"",OFFSET('Smelter Look-up'!$D$4,$V85-4,0)&amp;"")</f>
        <v>INDONESIA</v>
      </c>
      <c r="F85" s="216" t="str">
        <f ca="1">IF(ISERROR($V85),"",OFFSET('Smelter Look-up'!$E$4,$V85-4,0))</f>
        <v>CID001468</v>
      </c>
      <c r="G85" s="216" t="str">
        <f ca="1">IF(C85=$X$4,"Enter smelter details", IF(ISERROR($V85),"",OFFSET('Smelter Look-up'!$F$4,$V85-4,0)))</f>
        <v>RMI</v>
      </c>
      <c r="H85" s="217">
        <f ca="1">IF(ISERROR($V85),"",OFFSET('Smelter Look-up'!$G$4,$V85-4,0))</f>
        <v>0</v>
      </c>
      <c r="I85" s="218" t="str">
        <f ca="1">IF(ISERROR($V85),"",OFFSET('Smelter Look-up'!$H$4,$V85-4,0))</f>
        <v>Pangkal Pinang</v>
      </c>
      <c r="J85" s="218" t="str">
        <f ca="1">IF(ISERROR($V85),"",OFFSET('Smelter Look-up'!$I$4,$V85-4,0))</f>
        <v>Kepulauan Bangka Belitung</v>
      </c>
      <c r="K85" s="267"/>
      <c r="L85" s="267"/>
      <c r="M85" s="267"/>
      <c r="N85" s="267"/>
      <c r="O85" s="267"/>
      <c r="P85" s="219"/>
      <c r="Q85" s="268" t="s">
        <v>15519</v>
      </c>
      <c r="R85" s="216" t="str">
        <f ca="1">IF(ISERROR($V85),"",OFFSET('Smelter Look-up'!$C$4,$V85-4,0)&amp;"")</f>
        <v>PT Stanindo Inti Perkasa</v>
      </c>
      <c r="S85" s="224" t="str">
        <f t="shared" ca="1" si="3"/>
        <v>ID</v>
      </c>
      <c r="T85" s="224" t="str">
        <f ca="1">IF(B85="","",IF(ISERROR(MATCH($J85,SorP!$B$1:$B$6230,0)),"",INDIRECT("'SorP'!$A$"&amp;MATCH($J85,SorP!$B$1:$B$6230,0))))</f>
        <v>ID-BB</v>
      </c>
      <c r="U85" s="239"/>
      <c r="V85" s="269">
        <f>IF(C85="",NA(),MATCH($B85&amp;$C85,'Smelter Look-up'!$J:$J,0))</f>
        <v>468</v>
      </c>
      <c r="W85" s="270"/>
      <c r="X85" s="270">
        <f t="shared" ca="1" si="4"/>
        <v>0</v>
      </c>
      <c r="Y85" s="270"/>
      <c r="Z85" s="270"/>
      <c r="AB85" s="272" t="str">
        <f t="shared" si="5"/>
        <v>TinPT Stanindo Inti Perkasa</v>
      </c>
    </row>
    <row r="86" spans="1:28" s="271" customFormat="1" ht="76.5" customHeight="1">
      <c r="A86" s="215"/>
      <c r="B86" s="216" t="s">
        <v>1251</v>
      </c>
      <c r="C86" s="347" t="s">
        <v>1521</v>
      </c>
      <c r="D86" s="216"/>
      <c r="E86" s="216" t="str">
        <f ca="1">IF(ISERROR($V86),"",OFFSET('Smelter Look-up'!$D$4,$V86-4,0)&amp;"")</f>
        <v>INDONESIA</v>
      </c>
      <c r="F86" s="216" t="str">
        <f ca="1">IF(ISERROR($V86),"",OFFSET('Smelter Look-up'!$E$4,$V86-4,0))</f>
        <v>CID001471</v>
      </c>
      <c r="G86" s="216" t="str">
        <f ca="1">IF(C86=$X$4,"Enter smelter details", IF(ISERROR($V86),"",OFFSET('Smelter Look-up'!$F$4,$V86-4,0)))</f>
        <v>RMI</v>
      </c>
      <c r="H86" s="217">
        <f ca="1">IF(ISERROR($V86),"",OFFSET('Smelter Look-up'!$G$4,$V86-4,0))</f>
        <v>0</v>
      </c>
      <c r="I86" s="218" t="str">
        <f ca="1">IF(ISERROR($V86),"",OFFSET('Smelter Look-up'!$H$4,$V86-4,0))</f>
        <v>Pangkal Pinang</v>
      </c>
      <c r="J86" s="218" t="str">
        <f ca="1">IF(ISERROR($V86),"",OFFSET('Smelter Look-up'!$I$4,$V86-4,0))</f>
        <v>Kepulauan Bangka Belitung</v>
      </c>
      <c r="K86" s="267"/>
      <c r="L86" s="267"/>
      <c r="M86" s="267"/>
      <c r="N86" s="267"/>
      <c r="O86" s="267"/>
      <c r="P86" s="219"/>
      <c r="Q86" s="268" t="s">
        <v>15519</v>
      </c>
      <c r="R86" s="216" t="str">
        <f ca="1">IF(ISERROR($V86),"",OFFSET('Smelter Look-up'!$C$4,$V86-4,0)&amp;"")</f>
        <v>PT Sumber Jaya Indah</v>
      </c>
      <c r="S86" s="224" t="str">
        <f t="shared" ca="1" si="3"/>
        <v>ID</v>
      </c>
      <c r="T86" s="224" t="str">
        <f ca="1">IF(B86="","",IF(ISERROR(MATCH($J86,SorP!$B$1:$B$6230,0)),"",INDIRECT("'SorP'!$A$"&amp;MATCH($J86,SorP!$B$1:$B$6230,0))))</f>
        <v>ID-BB</v>
      </c>
      <c r="U86" s="239"/>
      <c r="V86" s="269">
        <f>IF(C86="",NA(),MATCH($B86&amp;$C86,'Smelter Look-up'!$J:$J,0))</f>
        <v>470</v>
      </c>
      <c r="W86" s="270"/>
      <c r="X86" s="270">
        <f t="shared" ca="1" si="4"/>
        <v>0</v>
      </c>
      <c r="Y86" s="270"/>
      <c r="Z86" s="270"/>
      <c r="AB86" s="272" t="str">
        <f t="shared" si="5"/>
        <v>TinPT Sumber Jaya Indah</v>
      </c>
    </row>
    <row r="87" spans="1:28" s="271" customFormat="1" ht="76.5" customHeight="1">
      <c r="A87" s="215"/>
      <c r="B87" s="216" t="s">
        <v>1251</v>
      </c>
      <c r="C87" s="347" t="s">
        <v>15420</v>
      </c>
      <c r="D87" s="216"/>
      <c r="E87" s="216" t="str">
        <f ca="1">IF(ISERROR($V87),"",OFFSET('Smelter Look-up'!$D$4,$V87-4,0)&amp;"")</f>
        <v>INDONESIA</v>
      </c>
      <c r="F87" s="216" t="str">
        <f ca="1">IF(ISERROR($V87),"",OFFSET('Smelter Look-up'!$E$4,$V87-4,0))</f>
        <v>CID001477</v>
      </c>
      <c r="G87" s="216" t="str">
        <f ca="1">IF(C87=$X$4,"Enter smelter details", IF(ISERROR($V87),"",OFFSET('Smelter Look-up'!$F$4,$V87-4,0)))</f>
        <v>RMI</v>
      </c>
      <c r="H87" s="217">
        <f ca="1">IF(ISERROR($V87),"",OFFSET('Smelter Look-up'!$G$4,$V87-4,0))</f>
        <v>0</v>
      </c>
      <c r="I87" s="218" t="str">
        <f ca="1">IF(ISERROR($V87),"",OFFSET('Smelter Look-up'!$H$4,$V87-4,0))</f>
        <v>Kundur</v>
      </c>
      <c r="J87" s="218" t="str">
        <f ca="1">IF(ISERROR($V87),"",OFFSET('Smelter Look-up'!$I$4,$V87-4,0))</f>
        <v>Riau</v>
      </c>
      <c r="K87" s="267"/>
      <c r="L87" s="267"/>
      <c r="M87" s="267"/>
      <c r="N87" s="267"/>
      <c r="O87" s="267"/>
      <c r="P87" s="219"/>
      <c r="Q87" s="268" t="s">
        <v>15519</v>
      </c>
      <c r="R87" s="216" t="str">
        <f ca="1">IF(ISERROR($V87),"",OFFSET('Smelter Look-up'!$C$4,$V87-4,0)&amp;"")</f>
        <v>PT Timah Tbk Kundur</v>
      </c>
      <c r="S87" s="224" t="str">
        <f t="shared" ca="1" si="3"/>
        <v>ID</v>
      </c>
      <c r="T87" s="224" t="str">
        <f ca="1">IF(B87="","",IF(ISERROR(MATCH($J87,SorP!$B$1:$B$6230,0)),"",INDIRECT("'SorP'!$A$"&amp;MATCH($J87,SorP!$B$1:$B$6230,0))))</f>
        <v>ID-RI</v>
      </c>
      <c r="U87" s="239"/>
      <c r="V87" s="269">
        <f>IF(C87="",NA(),MATCH($B87&amp;$C87,'Smelter Look-up'!$J:$J,0))</f>
        <v>472</v>
      </c>
      <c r="W87" s="270"/>
      <c r="X87" s="270">
        <f t="shared" ca="1" si="4"/>
        <v>0</v>
      </c>
      <c r="Y87" s="270"/>
      <c r="Z87" s="270"/>
      <c r="AB87" s="272" t="str">
        <f t="shared" si="5"/>
        <v>TinPT Timah Tbk Kundur</v>
      </c>
    </row>
    <row r="88" spans="1:28" s="271" customFormat="1" ht="76.5" customHeight="1">
      <c r="A88" s="215"/>
      <c r="B88" s="216" t="s">
        <v>1251</v>
      </c>
      <c r="C88" s="347" t="s">
        <v>15419</v>
      </c>
      <c r="D88" s="216"/>
      <c r="E88" s="216" t="str">
        <f ca="1">IF(ISERROR($V88),"",OFFSET('Smelter Look-up'!$D$4,$V88-4,0)&amp;"")</f>
        <v>INDONESIA</v>
      </c>
      <c r="F88" s="216" t="str">
        <f ca="1">IF(ISERROR($V88),"",OFFSET('Smelter Look-up'!$E$4,$V88-4,0))</f>
        <v>CID001482</v>
      </c>
      <c r="G88" s="216" t="str">
        <f ca="1">IF(C88=$X$4,"Enter smelter details", IF(ISERROR($V88),"",OFFSET('Smelter Look-up'!$F$4,$V88-4,0)))</f>
        <v>RMI</v>
      </c>
      <c r="H88" s="217">
        <f ca="1">IF(ISERROR($V88),"",OFFSET('Smelter Look-up'!$G$4,$V88-4,0))</f>
        <v>0</v>
      </c>
      <c r="I88" s="218" t="str">
        <f ca="1">IF(ISERROR($V88),"",OFFSET('Smelter Look-up'!$H$4,$V88-4,0))</f>
        <v>Mentok</v>
      </c>
      <c r="J88" s="218" t="str">
        <f ca="1">IF(ISERROR($V88),"",OFFSET('Smelter Look-up'!$I$4,$V88-4,0))</f>
        <v>Kepulauan Bangka Belitung</v>
      </c>
      <c r="K88" s="267"/>
      <c r="L88" s="267"/>
      <c r="M88" s="267"/>
      <c r="N88" s="267"/>
      <c r="O88" s="267"/>
      <c r="P88" s="219"/>
      <c r="Q88" s="268" t="s">
        <v>15519</v>
      </c>
      <c r="R88" s="216" t="str">
        <f ca="1">IF(ISERROR($V88),"",OFFSET('Smelter Look-up'!$C$4,$V88-4,0)&amp;"")</f>
        <v>PT Timah Tbk Mentok</v>
      </c>
      <c r="S88" s="224" t="str">
        <f t="shared" ca="1" si="3"/>
        <v>ID</v>
      </c>
      <c r="T88" s="224" t="str">
        <f ca="1">IF(B88="","",IF(ISERROR(MATCH($J88,SorP!$B$1:$B$6230,0)),"",INDIRECT("'SorP'!$A$"&amp;MATCH($J88,SorP!$B$1:$B$6230,0))))</f>
        <v>ID-BB</v>
      </c>
      <c r="U88" s="239"/>
      <c r="V88" s="269">
        <f>IF(C88="",NA(),MATCH($B88&amp;$C88,'Smelter Look-up'!$J:$J,0))</f>
        <v>473</v>
      </c>
      <c r="W88" s="270"/>
      <c r="X88" s="270">
        <f t="shared" ca="1" si="4"/>
        <v>0</v>
      </c>
      <c r="Y88" s="270"/>
      <c r="Z88" s="270"/>
      <c r="AB88" s="272" t="str">
        <f t="shared" si="5"/>
        <v>TinPT Timah Tbk Mentok</v>
      </c>
    </row>
    <row r="89" spans="1:28" s="271" customFormat="1" ht="76.5" customHeight="1">
      <c r="A89" s="215"/>
      <c r="B89" s="216" t="s">
        <v>1251</v>
      </c>
      <c r="C89" s="347" t="s">
        <v>600</v>
      </c>
      <c r="D89" s="216"/>
      <c r="E89" s="216" t="str">
        <f ca="1">IF(ISERROR($V89),"",OFFSET('Smelter Look-up'!$D$4,$V89-4,0)&amp;"")</f>
        <v>INDONESIA</v>
      </c>
      <c r="F89" s="216" t="str">
        <f ca="1">IF(ISERROR($V89),"",OFFSET('Smelter Look-up'!$E$4,$V89-4,0))</f>
        <v>CID001490</v>
      </c>
      <c r="G89" s="216" t="str">
        <f ca="1">IF(C89=$X$4,"Enter smelter details", IF(ISERROR($V89),"",OFFSET('Smelter Look-up'!$F$4,$V89-4,0)))</f>
        <v>RMI</v>
      </c>
      <c r="H89" s="217">
        <f ca="1">IF(ISERROR($V89),"",OFFSET('Smelter Look-up'!$G$4,$V89-4,0))</f>
        <v>0</v>
      </c>
      <c r="I89" s="218" t="str">
        <f ca="1">IF(ISERROR($V89),"",OFFSET('Smelter Look-up'!$H$4,$V89-4,0))</f>
        <v>Pangkal Pinang</v>
      </c>
      <c r="J89" s="218" t="str">
        <f ca="1">IF(ISERROR($V89),"",OFFSET('Smelter Look-up'!$I$4,$V89-4,0))</f>
        <v>Kepulauan Bangka Belitung</v>
      </c>
      <c r="K89" s="267"/>
      <c r="L89" s="267"/>
      <c r="M89" s="267"/>
      <c r="N89" s="267"/>
      <c r="O89" s="267"/>
      <c r="P89" s="219"/>
      <c r="Q89" s="268" t="s">
        <v>15519</v>
      </c>
      <c r="R89" s="216" t="str">
        <f ca="1">IF(ISERROR($V89),"",OFFSET('Smelter Look-up'!$C$4,$V89-4,0)&amp;"")</f>
        <v>PT Tinindo Inter Nusa</v>
      </c>
      <c r="S89" s="224" t="str">
        <f t="shared" ca="1" si="3"/>
        <v>ID</v>
      </c>
      <c r="T89" s="224" t="str">
        <f ca="1">IF(B89="","",IF(ISERROR(MATCH($J89,SorP!$B$1:$B$6230,0)),"",INDIRECT("'SorP'!$A$"&amp;MATCH($J89,SorP!$B$1:$B$6230,0))))</f>
        <v>ID-BB</v>
      </c>
      <c r="U89" s="239"/>
      <c r="V89" s="269">
        <f>IF(C89="",NA(),MATCH($B89&amp;$C89,'Smelter Look-up'!$J:$J,0))</f>
        <v>474</v>
      </c>
      <c r="W89" s="270"/>
      <c r="X89" s="270">
        <f t="shared" ca="1" si="4"/>
        <v>0</v>
      </c>
      <c r="Y89" s="270"/>
      <c r="Z89" s="270"/>
      <c r="AB89" s="272" t="str">
        <f t="shared" si="5"/>
        <v>TinPT Tinindo Inter Nusa</v>
      </c>
    </row>
    <row r="90" spans="1:28" s="271" customFormat="1" ht="76.5" customHeight="1">
      <c r="A90" s="215"/>
      <c r="B90" s="216" t="s">
        <v>1251</v>
      </c>
      <c r="C90" s="347" t="s">
        <v>2684</v>
      </c>
      <c r="D90" s="216"/>
      <c r="E90" s="216" t="str">
        <f ca="1">IF(ISERROR($V90),"",OFFSET('Smelter Look-up'!$D$4,$V90-4,0)&amp;"")</f>
        <v>INDONESIA</v>
      </c>
      <c r="F90" s="216" t="str">
        <f ca="1">IF(ISERROR($V90),"",OFFSET('Smelter Look-up'!$E$4,$V90-4,0))</f>
        <v>CID001493</v>
      </c>
      <c r="G90" s="216" t="str">
        <f ca="1">IF(C90=$X$4,"Enter smelter details", IF(ISERROR($V90),"",OFFSET('Smelter Look-up'!$F$4,$V90-4,0)))</f>
        <v>RMI</v>
      </c>
      <c r="H90" s="217">
        <f ca="1">IF(ISERROR($V90),"",OFFSET('Smelter Look-up'!$G$4,$V90-4,0))</f>
        <v>0</v>
      </c>
      <c r="I90" s="218" t="str">
        <f ca="1">IF(ISERROR($V90),"",OFFSET('Smelter Look-up'!$H$4,$V90-4,0))</f>
        <v>Sumping Desa Batu Peyu</v>
      </c>
      <c r="J90" s="218" t="str">
        <f ca="1">IF(ISERROR($V90),"",OFFSET('Smelter Look-up'!$I$4,$V90-4,0))</f>
        <v>Kepulauan Bangka Belitung</v>
      </c>
      <c r="K90" s="267"/>
      <c r="L90" s="267"/>
      <c r="M90" s="267"/>
      <c r="N90" s="267"/>
      <c r="O90" s="267"/>
      <c r="P90" s="219"/>
      <c r="Q90" s="268" t="s">
        <v>15519</v>
      </c>
      <c r="R90" s="216" t="str">
        <f ca="1">IF(ISERROR($V90),"",OFFSET('Smelter Look-up'!$C$4,$V90-4,0)&amp;"")</f>
        <v>PT Tommy Utama</v>
      </c>
      <c r="S90" s="224" t="str">
        <f t="shared" ca="1" si="3"/>
        <v>ID</v>
      </c>
      <c r="T90" s="224" t="str">
        <f ca="1">IF(B90="","",IF(ISERROR(MATCH($J90,SorP!$B$1:$B$6230,0)),"",INDIRECT("'SorP'!$A$"&amp;MATCH($J90,SorP!$B$1:$B$6230,0))))</f>
        <v>ID-BB</v>
      </c>
      <c r="U90" s="239"/>
      <c r="V90" s="269">
        <f>IF(C90="",NA(),MATCH($B90&amp;$C90,'Smelter Look-up'!$J:$J,0))</f>
        <v>476</v>
      </c>
      <c r="W90" s="270"/>
      <c r="X90" s="270">
        <f t="shared" ca="1" si="4"/>
        <v>0</v>
      </c>
      <c r="Y90" s="270"/>
      <c r="Z90" s="270"/>
      <c r="AB90" s="272" t="str">
        <f t="shared" si="5"/>
        <v>TinPT Tommy Utama</v>
      </c>
    </row>
    <row r="91" spans="1:28" s="271" customFormat="1" ht="63.75" customHeight="1">
      <c r="A91" s="215"/>
      <c r="B91" s="216" t="s">
        <v>1251</v>
      </c>
      <c r="C91" s="347" t="s">
        <v>893</v>
      </c>
      <c r="D91" s="216"/>
      <c r="E91" s="216" t="str">
        <f ca="1">IF(ISERROR($V91),"",OFFSET('Smelter Look-up'!$D$4,$V91-4,0)&amp;"")</f>
        <v>TAIWAN, PROVINCE OF CHINA</v>
      </c>
      <c r="F91" s="216" t="str">
        <f ca="1">IF(ISERROR($V91),"",OFFSET('Smelter Look-up'!$E$4,$V91-4,0))</f>
        <v>CID001539</v>
      </c>
      <c r="G91" s="216" t="str">
        <f ca="1">IF(C91=$X$4,"Enter smelter details", IF(ISERROR($V91),"",OFFSET('Smelter Look-up'!$F$4,$V91-4,0)))</f>
        <v>RMI</v>
      </c>
      <c r="H91" s="217">
        <f ca="1">IF(ISERROR($V91),"",OFFSET('Smelter Look-up'!$G$4,$V91-4,0))</f>
        <v>0</v>
      </c>
      <c r="I91" s="218" t="str">
        <f ca="1">IF(ISERROR($V91),"",OFFSET('Smelter Look-up'!$H$4,$V91-4,0))</f>
        <v>Longtan Shiang Taoyuan</v>
      </c>
      <c r="J91" s="218" t="str">
        <f ca="1">IF(ISERROR($V91),"",OFFSET('Smelter Look-up'!$I$4,$V91-4,0))</f>
        <v>Taoyuan</v>
      </c>
      <c r="K91" s="267"/>
      <c r="L91" s="267"/>
      <c r="M91" s="267"/>
      <c r="N91" s="267"/>
      <c r="O91" s="267"/>
      <c r="P91" s="219"/>
      <c r="Q91" s="268" t="s">
        <v>15519</v>
      </c>
      <c r="R91" s="216" t="str">
        <f ca="1">IF(ISERROR($V91),"",OFFSET('Smelter Look-up'!$C$4,$V91-4,0)&amp;"")</f>
        <v>Rui Da Hung</v>
      </c>
      <c r="S91" s="224" t="str">
        <f t="shared" ca="1" si="3"/>
        <v>TW</v>
      </c>
      <c r="T91" s="224" t="str">
        <f ca="1">IF(B91="","",IF(ISERROR(MATCH($J91,SorP!$B$1:$B$6230,0)),"",INDIRECT("'SorP'!$A$"&amp;MATCH($J91,SorP!$B$1:$B$6230,0))))</f>
        <v>TW-TAO</v>
      </c>
      <c r="U91" s="239"/>
      <c r="V91" s="269">
        <f>IF(C91="",NA(),MATCH($B91&amp;$C91,'Smelter Look-up'!$J:$J,0))</f>
        <v>480</v>
      </c>
      <c r="W91" s="270"/>
      <c r="X91" s="270">
        <f t="shared" ca="1" si="4"/>
        <v>0</v>
      </c>
      <c r="Y91" s="270"/>
      <c r="Z91" s="270"/>
      <c r="AB91" s="272" t="str">
        <f t="shared" si="5"/>
        <v>TinRui Da Hung</v>
      </c>
    </row>
    <row r="92" spans="1:28" s="271" customFormat="1" ht="38.25" customHeight="1">
      <c r="A92" s="215"/>
      <c r="B92" s="216" t="s">
        <v>1251</v>
      </c>
      <c r="C92" s="347" t="s">
        <v>2572</v>
      </c>
      <c r="D92" s="216"/>
      <c r="E92" s="216" t="str">
        <f ca="1">IF(ISERROR($V92),"",OFFSET('Smelter Look-up'!$D$4,$V92-4,0)&amp;"")</f>
        <v>BRAZIL</v>
      </c>
      <c r="F92" s="216" t="str">
        <f ca="1">IF(ISERROR($V92),"",OFFSET('Smelter Look-up'!$E$4,$V92-4,0))</f>
        <v>CID001758</v>
      </c>
      <c r="G92" s="216" t="str">
        <f ca="1">IF(C92=$X$4,"Enter smelter details", IF(ISERROR($V92),"",OFFSET('Smelter Look-up'!$F$4,$V92-4,0)))</f>
        <v>RMI</v>
      </c>
      <c r="H92" s="217">
        <f ca="1">IF(ISERROR($V92),"",OFFSET('Smelter Look-up'!$G$4,$V92-4,0))</f>
        <v>0</v>
      </c>
      <c r="I92" s="218" t="str">
        <f ca="1">IF(ISERROR($V92),"",OFFSET('Smelter Look-up'!$H$4,$V92-4,0))</f>
        <v>Bebedouro</v>
      </c>
      <c r="J92" s="218" t="str">
        <f ca="1">IF(ISERROR($V92),"",OFFSET('Smelter Look-up'!$I$4,$V92-4,0))</f>
        <v>São Paulo</v>
      </c>
      <c r="K92" s="267"/>
      <c r="L92" s="267"/>
      <c r="M92" s="267"/>
      <c r="N92" s="267"/>
      <c r="O92" s="267"/>
      <c r="P92" s="219"/>
      <c r="Q92" s="268" t="s">
        <v>15519</v>
      </c>
      <c r="R92" s="216" t="str">
        <f ca="1">IF(ISERROR($V92),"",OFFSET('Smelter Look-up'!$C$4,$V92-4,0)&amp;"")</f>
        <v>Soft Metais Ltda.</v>
      </c>
      <c r="S92" s="224" t="str">
        <f t="shared" ca="1" si="3"/>
        <v>BR</v>
      </c>
      <c r="T92" s="224" t="str">
        <f ca="1">IF(B92="","",IF(ISERROR(MATCH($J92,SorP!$B$1:$B$6230,0)),"",INDIRECT("'SorP'!$A$"&amp;MATCH($J92,SorP!$B$1:$B$6230,0))))</f>
        <v>BR-SP</v>
      </c>
      <c r="U92" s="239"/>
      <c r="V92" s="269">
        <f>IF(C92="",NA(),MATCH($B92&amp;$C92,'Smelter Look-up'!$J:$J,0))</f>
        <v>483</v>
      </c>
      <c r="W92" s="270"/>
      <c r="X92" s="270">
        <f t="shared" ca="1" si="4"/>
        <v>0</v>
      </c>
      <c r="Y92" s="270"/>
      <c r="Z92" s="270"/>
      <c r="AB92" s="272" t="str">
        <f t="shared" si="5"/>
        <v>TinSoft Metais Ltda.</v>
      </c>
    </row>
    <row r="93" spans="1:28" s="271" customFormat="1" ht="51" customHeight="1">
      <c r="A93" s="215"/>
      <c r="B93" s="216" t="s">
        <v>1251</v>
      </c>
      <c r="C93" s="347" t="s">
        <v>1148</v>
      </c>
      <c r="D93" s="216"/>
      <c r="E93" s="216" t="str">
        <f ca="1">IF(ISERROR($V93),"",OFFSET('Smelter Look-up'!$D$4,$V93-4,0)&amp;"")</f>
        <v>THAILAND</v>
      </c>
      <c r="F93" s="216" t="str">
        <f ca="1">IF(ISERROR($V93),"",OFFSET('Smelter Look-up'!$E$4,$V93-4,0))</f>
        <v>CID001898</v>
      </c>
      <c r="G93" s="216" t="str">
        <f ca="1">IF(C93=$X$4,"Enter smelter details", IF(ISERROR($V93),"",OFFSET('Smelter Look-up'!$F$4,$V93-4,0)))</f>
        <v>RMI</v>
      </c>
      <c r="H93" s="217">
        <f ca="1">IF(ISERROR($V93),"",OFFSET('Smelter Look-up'!$G$4,$V93-4,0))</f>
        <v>0</v>
      </c>
      <c r="I93" s="218" t="str">
        <f ca="1">IF(ISERROR($V93),"",OFFSET('Smelter Look-up'!$H$4,$V93-4,0))</f>
        <v>Amphur Muang</v>
      </c>
      <c r="J93" s="218" t="str">
        <f ca="1">IF(ISERROR($V93),"",OFFSET('Smelter Look-up'!$I$4,$V93-4,0))</f>
        <v>Phuket</v>
      </c>
      <c r="K93" s="267"/>
      <c r="L93" s="267"/>
      <c r="M93" s="267"/>
      <c r="N93" s="267"/>
      <c r="O93" s="267"/>
      <c r="P93" s="219"/>
      <c r="Q93" s="268" t="s">
        <v>15519</v>
      </c>
      <c r="R93" s="216" t="str">
        <f ca="1">IF(ISERROR($V93),"",OFFSET('Smelter Look-up'!$C$4,$V93-4,0)&amp;"")</f>
        <v>Thaisarco</v>
      </c>
      <c r="S93" s="224" t="str">
        <f t="shared" ca="1" si="3"/>
        <v>TH</v>
      </c>
      <c r="T93" s="224" t="str">
        <f ca="1">IF(B93="","",IF(ISERROR(MATCH($J93,SorP!$B$1:$B$6230,0)),"",INDIRECT("'SorP'!$A$"&amp;MATCH($J93,SorP!$B$1:$B$6230,0))))</f>
        <v>TH-83</v>
      </c>
      <c r="U93" s="239"/>
      <c r="V93" s="269">
        <f>IF(C93="",NA(),MATCH($B93&amp;$C93,'Smelter Look-up'!$J:$J,0))</f>
        <v>488</v>
      </c>
      <c r="W93" s="270"/>
      <c r="X93" s="270">
        <f t="shared" ca="1" si="4"/>
        <v>0</v>
      </c>
      <c r="Y93" s="270"/>
      <c r="Z93" s="270"/>
      <c r="AB93" s="272" t="str">
        <f t="shared" si="5"/>
        <v>TinThaisarco</v>
      </c>
    </row>
    <row r="94" spans="1:28" s="271" customFormat="1" ht="63.75" customHeight="1">
      <c r="A94" s="215"/>
      <c r="B94" s="216" t="s">
        <v>1251</v>
      </c>
      <c r="C94" s="347" t="s">
        <v>2054</v>
      </c>
      <c r="D94" s="216"/>
      <c r="E94" s="216" t="str">
        <f ca="1">IF(ISERROR($V94),"",OFFSET('Smelter Look-up'!$D$4,$V94-4,0)&amp;"")</f>
        <v>CHINA</v>
      </c>
      <c r="F94" s="216" t="str">
        <f ca="1">IF(ISERROR($V94),"",OFFSET('Smelter Look-up'!$E$4,$V94-4,0))</f>
        <v>CID001908</v>
      </c>
      <c r="G94" s="216" t="str">
        <f ca="1">IF(C94=$X$4,"Enter smelter details", IF(ISERROR($V94),"",OFFSET('Smelter Look-up'!$F$4,$V94-4,0)))</f>
        <v>RMI</v>
      </c>
      <c r="H94" s="217">
        <f ca="1">IF(ISERROR($V94),"",OFFSET('Smelter Look-up'!$G$4,$V94-4,0))</f>
        <v>0</v>
      </c>
      <c r="I94" s="218" t="str">
        <f ca="1">IF(ISERROR($V94),"",OFFSET('Smelter Look-up'!$H$4,$V94-4,0))</f>
        <v>Gejiu</v>
      </c>
      <c r="J94" s="218" t="str">
        <f ca="1">IF(ISERROR($V94),"",OFFSET('Smelter Look-up'!$I$4,$V94-4,0))</f>
        <v>Yunnan Sheng</v>
      </c>
      <c r="K94" s="267"/>
      <c r="L94" s="267"/>
      <c r="M94" s="267"/>
      <c r="N94" s="267"/>
      <c r="O94" s="267"/>
      <c r="P94" s="219"/>
      <c r="Q94" s="268" t="s">
        <v>15519</v>
      </c>
      <c r="R94" s="216" t="str">
        <f ca="1">IF(ISERROR($V94),"",OFFSET('Smelter Look-up'!$C$4,$V94-4,0)&amp;"")</f>
        <v>Gejiu Yunxin Nonferrous Electrolysis Co., Ltd.</v>
      </c>
      <c r="S94" s="224" t="str">
        <f t="shared" ca="1" si="3"/>
        <v>CN</v>
      </c>
      <c r="T94" s="224" t="str">
        <f ca="1">IF(B94="","",IF(ISERROR(MATCH($J94,SorP!$B$1:$B$6230,0)),"",INDIRECT("'SorP'!$A$"&amp;MATCH($J94,SorP!$B$1:$B$6230,0))))</f>
        <v>CN-YN</v>
      </c>
      <c r="U94" s="239"/>
      <c r="V94" s="269">
        <f>IF(C94="",NA(),MATCH($B94&amp;$C94,'Smelter Look-up'!$J:$J,0))</f>
        <v>394</v>
      </c>
      <c r="W94" s="270"/>
      <c r="X94" s="270">
        <f t="shared" ca="1" si="4"/>
        <v>0</v>
      </c>
      <c r="Y94" s="270"/>
      <c r="Z94" s="270"/>
      <c r="AB94" s="272" t="str">
        <f t="shared" si="5"/>
        <v>TinGejiu Yunxin Nonferrous Electrolysis Co., Ltd.</v>
      </c>
    </row>
    <row r="95" spans="1:28" s="271" customFormat="1" ht="127.5" customHeight="1">
      <c r="A95" s="215"/>
      <c r="B95" s="216" t="s">
        <v>1251</v>
      </c>
      <c r="C95" s="347" t="s">
        <v>3227</v>
      </c>
      <c r="D95" s="216"/>
      <c r="E95" s="216" t="str">
        <f ca="1">IF(ISERROR($V95),"",OFFSET('Smelter Look-up'!$D$4,$V95-4,0)&amp;"")</f>
        <v>BRAZIL</v>
      </c>
      <c r="F95" s="216" t="str">
        <f ca="1">IF(ISERROR($V95),"",OFFSET('Smelter Look-up'!$E$4,$V95-4,0))</f>
        <v>CID002036</v>
      </c>
      <c r="G95" s="216" t="str">
        <f ca="1">IF(C95=$X$4,"Enter smelter details", IF(ISERROR($V95),"",OFFSET('Smelter Look-up'!$F$4,$V95-4,0)))</f>
        <v>RMI</v>
      </c>
      <c r="H95" s="217">
        <f ca="1">IF(ISERROR($V95),"",OFFSET('Smelter Look-up'!$G$4,$V95-4,0))</f>
        <v>0</v>
      </c>
      <c r="I95" s="218" t="str">
        <f ca="1">IF(ISERROR($V95),"",OFFSET('Smelter Look-up'!$H$4,$V95-4,0))</f>
        <v>Ariquemes</v>
      </c>
      <c r="J95" s="218" t="str">
        <f ca="1">IF(ISERROR($V95),"",OFFSET('Smelter Look-up'!$I$4,$V95-4,0))</f>
        <v>Rondônia</v>
      </c>
      <c r="K95" s="267"/>
      <c r="L95" s="267"/>
      <c r="M95" s="267"/>
      <c r="N95" s="267"/>
      <c r="O95" s="267"/>
      <c r="P95" s="219"/>
      <c r="Q95" s="268" t="s">
        <v>15519</v>
      </c>
      <c r="R95" s="216" t="str">
        <f ca="1">IF(ISERROR($V95),"",OFFSET('Smelter Look-up'!$C$4,$V95-4,0)&amp;"")</f>
        <v>White Solder Metalurgia e Mineracao Ltda.</v>
      </c>
      <c r="S95" s="224" t="str">
        <f t="shared" ca="1" si="3"/>
        <v>BR</v>
      </c>
      <c r="T95" s="224" t="str">
        <f ca="1">IF(B95="","",IF(ISERROR(MATCH($J95,SorP!$B$1:$B$6230,0)),"",INDIRECT("'SorP'!$A$"&amp;MATCH($J95,SorP!$B$1:$B$6230,0))))</f>
        <v>BR-RO</v>
      </c>
      <c r="U95" s="239"/>
      <c r="V95" s="269">
        <f>IF(C95="",NA(),MATCH($B95&amp;$C95,'Smelter Look-up'!$J:$J,0))</f>
        <v>495</v>
      </c>
      <c r="W95" s="270"/>
      <c r="X95" s="270">
        <f t="shared" ca="1" si="4"/>
        <v>0</v>
      </c>
      <c r="Y95" s="270"/>
      <c r="Z95" s="270"/>
      <c r="AB95" s="272" t="str">
        <f t="shared" si="5"/>
        <v>TinWhite Solder Metalurgia e Mineracao Ltda.</v>
      </c>
    </row>
    <row r="96" spans="1:28" s="271" customFormat="1" ht="102" customHeight="1">
      <c r="A96" s="215"/>
      <c r="B96" s="216" t="s">
        <v>1251</v>
      </c>
      <c r="C96" s="347" t="s">
        <v>1540</v>
      </c>
      <c r="D96" s="216"/>
      <c r="E96" s="216" t="str">
        <f ca="1">IF(ISERROR($V96),"",OFFSET('Smelter Look-up'!$D$4,$V96-4,0)&amp;"")</f>
        <v>INDONESIA</v>
      </c>
      <c r="F96" s="216" t="str">
        <f ca="1">IF(ISERROR($V96),"",OFFSET('Smelter Look-up'!$E$4,$V96-4,0))</f>
        <v>CID002455</v>
      </c>
      <c r="G96" s="216" t="str">
        <f ca="1">IF(C96=$X$4,"Enter smelter details", IF(ISERROR($V96),"",OFFSET('Smelter Look-up'!$F$4,$V96-4,0)))</f>
        <v>RMI</v>
      </c>
      <c r="H96" s="217">
        <f ca="1">IF(ISERROR($V96),"",OFFSET('Smelter Look-up'!$G$4,$V96-4,0))</f>
        <v>0</v>
      </c>
      <c r="I96" s="218" t="str">
        <f ca="1">IF(ISERROR($V96),"",OFFSET('Smelter Look-up'!$H$4,$V96-4,0))</f>
        <v>Pangkal Pinang</v>
      </c>
      <c r="J96" s="218" t="str">
        <f ca="1">IF(ISERROR($V96),"",OFFSET('Smelter Look-up'!$I$4,$V96-4,0))</f>
        <v>Kepulauan Bangka Belitung</v>
      </c>
      <c r="K96" s="267"/>
      <c r="L96" s="267"/>
      <c r="M96" s="267"/>
      <c r="N96" s="267"/>
      <c r="O96" s="267"/>
      <c r="P96" s="219"/>
      <c r="Q96" s="268" t="s">
        <v>15519</v>
      </c>
      <c r="R96" s="216" t="str">
        <f ca="1">IF(ISERROR($V96),"",OFFSET('Smelter Look-up'!$C$4,$V96-4,0)&amp;"")</f>
        <v>CV Venus Inti Perkasa</v>
      </c>
      <c r="S96" s="224" t="str">
        <f t="shared" ca="1" si="3"/>
        <v>ID</v>
      </c>
      <c r="T96" s="224" t="str">
        <f ca="1">IF(B96="","",IF(ISERROR(MATCH($J96,SorP!$B$1:$B$6230,0)),"",INDIRECT("'SorP'!$A$"&amp;MATCH($J96,SorP!$B$1:$B$6230,0))))</f>
        <v>ID-BB</v>
      </c>
      <c r="U96" s="239"/>
      <c r="V96" s="269">
        <f>IF(C96="",NA(),MATCH($B96&amp;$C96,'Smelter Look-up'!$J:$J,0))</f>
        <v>375</v>
      </c>
      <c r="W96" s="270"/>
      <c r="X96" s="270">
        <f t="shared" ca="1" si="4"/>
        <v>0</v>
      </c>
      <c r="Y96" s="270"/>
      <c r="Z96" s="270"/>
      <c r="AB96" s="272" t="str">
        <f t="shared" si="5"/>
        <v>TinCV Venus Inti Perkasa</v>
      </c>
    </row>
    <row r="97" spans="1:28" s="271" customFormat="1" ht="114.75" customHeight="1">
      <c r="A97" s="215"/>
      <c r="B97" s="216" t="s">
        <v>1251</v>
      </c>
      <c r="C97" s="347" t="s">
        <v>2579</v>
      </c>
      <c r="D97" s="216"/>
      <c r="E97" s="216" t="str">
        <f ca="1">IF(ISERROR($V97),"",OFFSET('Smelter Look-up'!$D$4,$V97-4,0)&amp;"")</f>
        <v>BRAZIL</v>
      </c>
      <c r="F97" s="216" t="str">
        <f ca="1">IF(ISERROR($V97),"",OFFSET('Smelter Look-up'!$E$4,$V97-4,0))</f>
        <v>CID002468</v>
      </c>
      <c r="G97" s="216" t="str">
        <f ca="1">IF(C97=$X$4,"Enter smelter details", IF(ISERROR($V97),"",OFFSET('Smelter Look-up'!$F$4,$V97-4,0)))</f>
        <v>RMI</v>
      </c>
      <c r="H97" s="217">
        <f ca="1">IF(ISERROR($V97),"",OFFSET('Smelter Look-up'!$G$4,$V97-4,0))</f>
        <v>0</v>
      </c>
      <c r="I97" s="218" t="str">
        <f ca="1">IF(ISERROR($V97),"",OFFSET('Smelter Look-up'!$H$4,$V97-4,0))</f>
        <v>São João del Rei</v>
      </c>
      <c r="J97" s="218" t="str">
        <f ca="1">IF(ISERROR($V97),"",OFFSET('Smelter Look-up'!$I$4,$V97-4,0))</f>
        <v>Minas Gerais</v>
      </c>
      <c r="K97" s="267"/>
      <c r="L97" s="267"/>
      <c r="M97" s="267"/>
      <c r="N97" s="267"/>
      <c r="O97" s="267"/>
      <c r="P97" s="219"/>
      <c r="Q97" s="268" t="s">
        <v>15519</v>
      </c>
      <c r="R97" s="216" t="str">
        <f ca="1">IF(ISERROR($V97),"",OFFSET('Smelter Look-up'!$C$4,$V97-4,0)&amp;"")</f>
        <v>Magnu's Minerais Metais e Ligas Ltda.</v>
      </c>
      <c r="S97" s="224" t="str">
        <f t="shared" ca="1" si="3"/>
        <v>BR</v>
      </c>
      <c r="T97" s="224" t="str">
        <f ca="1">IF(B97="","",IF(ISERROR(MATCH($J97,SorP!$B$1:$B$6230,0)),"",INDIRECT("'SorP'!$A$"&amp;MATCH($J97,SorP!$B$1:$B$6230,0))))</f>
        <v>BR-MG</v>
      </c>
      <c r="U97" s="239"/>
      <c r="V97" s="269">
        <f>IF(C97="",NA(),MATCH($B97&amp;$C97,'Smelter Look-up'!$J:$J,0))</f>
        <v>417</v>
      </c>
      <c r="W97" s="270"/>
      <c r="X97" s="270">
        <f t="shared" ca="1" si="4"/>
        <v>0</v>
      </c>
      <c r="Y97" s="270"/>
      <c r="Z97" s="270"/>
      <c r="AB97" s="272" t="str">
        <f t="shared" si="5"/>
        <v>TinMagnu's Minerais Metais e Ligas Ltda.</v>
      </c>
    </row>
    <row r="98" spans="1:28" s="271" customFormat="1" ht="89.25" customHeight="1">
      <c r="A98" s="215"/>
      <c r="B98" s="216" t="s">
        <v>1251</v>
      </c>
      <c r="C98" s="347" t="s">
        <v>2969</v>
      </c>
      <c r="D98" s="216"/>
      <c r="E98" s="216" t="str">
        <f ca="1">IF(ISERROR($V98),"",OFFSET('Smelter Look-up'!$D$4,$V98-4,0)&amp;"")</f>
        <v>BRAZIL</v>
      </c>
      <c r="F98" s="216" t="str">
        <f ca="1">IF(ISERROR($V98),"",OFFSET('Smelter Look-up'!$E$4,$V98-4,0))</f>
        <v>CID002500</v>
      </c>
      <c r="G98" s="216" t="str">
        <f ca="1">IF(C98=$X$4,"Enter smelter details", IF(ISERROR($V98),"",OFFSET('Smelter Look-up'!$F$4,$V98-4,0)))</f>
        <v>RMI</v>
      </c>
      <c r="H98" s="217">
        <f ca="1">IF(ISERROR($V98),"",OFFSET('Smelter Look-up'!$G$4,$V98-4,0))</f>
        <v>0</v>
      </c>
      <c r="I98" s="218" t="str">
        <f ca="1">IF(ISERROR($V98),"",OFFSET('Smelter Look-up'!$H$4,$V98-4,0))</f>
        <v>Ariquemes</v>
      </c>
      <c r="J98" s="218" t="str">
        <f ca="1">IF(ISERROR($V98),"",OFFSET('Smelter Look-up'!$I$4,$V98-4,0))</f>
        <v>Rondônia</v>
      </c>
      <c r="K98" s="267"/>
      <c r="L98" s="267"/>
      <c r="M98" s="267"/>
      <c r="N98" s="267"/>
      <c r="O98" s="267"/>
      <c r="P98" s="219"/>
      <c r="Q98" s="268" t="s">
        <v>15519</v>
      </c>
      <c r="R98" s="216" t="str">
        <f ca="1">IF(ISERROR($V98),"",OFFSET('Smelter Look-up'!$C$4,$V98-4,0)&amp;"")</f>
        <v>Melt Metais e Ligas S.A.</v>
      </c>
      <c r="S98" s="224" t="str">
        <f t="shared" ca="1" si="3"/>
        <v>BR</v>
      </c>
      <c r="T98" s="224" t="str">
        <f ca="1">IF(B98="","",IF(ISERROR(MATCH($J98,SorP!$B$1:$B$6230,0)),"",INDIRECT("'SorP'!$A$"&amp;MATCH($J98,SorP!$B$1:$B$6230,0))))</f>
        <v>BR-RO</v>
      </c>
      <c r="U98" s="239"/>
      <c r="V98" s="269">
        <f>IF(C98="",NA(),MATCH($B98&amp;$C98,'Smelter Look-up'!$J:$J,0))</f>
        <v>419</v>
      </c>
      <c r="W98" s="270"/>
      <c r="X98" s="270">
        <f t="shared" ca="1" si="4"/>
        <v>0</v>
      </c>
      <c r="Y98" s="270"/>
      <c r="Z98" s="270"/>
      <c r="AB98" s="272" t="str">
        <f t="shared" si="5"/>
        <v>TinMelt Metais e Ligas S.A.</v>
      </c>
    </row>
    <row r="99" spans="1:28" s="271" customFormat="1" ht="76.5" customHeight="1">
      <c r="A99" s="215"/>
      <c r="B99" s="216" t="s">
        <v>1251</v>
      </c>
      <c r="C99" s="347" t="s">
        <v>1544</v>
      </c>
      <c r="D99" s="216"/>
      <c r="E99" s="216" t="str">
        <f ca="1">IF(ISERROR($V99),"",OFFSET('Smelter Look-up'!$D$4,$V99-4,0)&amp;"")</f>
        <v>INDONESIA</v>
      </c>
      <c r="F99" s="216" t="str">
        <f ca="1">IF(ISERROR($V99),"",OFFSET('Smelter Look-up'!$E$4,$V99-4,0))</f>
        <v>CID002503</v>
      </c>
      <c r="G99" s="216" t="str">
        <f ca="1">IF(C99=$X$4,"Enter smelter details", IF(ISERROR($V99),"",OFFSET('Smelter Look-up'!$F$4,$V99-4,0)))</f>
        <v>RMI</v>
      </c>
      <c r="H99" s="217">
        <f ca="1">IF(ISERROR($V99),"",OFFSET('Smelter Look-up'!$G$4,$V99-4,0))</f>
        <v>0</v>
      </c>
      <c r="I99" s="218" t="str">
        <f ca="1">IF(ISERROR($V99),"",OFFSET('Smelter Look-up'!$H$4,$V99-4,0))</f>
        <v>Sungailiat</v>
      </c>
      <c r="J99" s="218" t="str">
        <f ca="1">IF(ISERROR($V99),"",OFFSET('Smelter Look-up'!$I$4,$V99-4,0))</f>
        <v>Kepulauan Bangka Belitung</v>
      </c>
      <c r="K99" s="267"/>
      <c r="L99" s="267"/>
      <c r="M99" s="267"/>
      <c r="N99" s="267"/>
      <c r="O99" s="267"/>
      <c r="P99" s="219"/>
      <c r="Q99" s="268" t="s">
        <v>15519</v>
      </c>
      <c r="R99" s="216" t="str">
        <f ca="1">IF(ISERROR($V99),"",OFFSET('Smelter Look-up'!$C$4,$V99-4,0)&amp;"")</f>
        <v>PT ATD Makmur Mandiri Jaya</v>
      </c>
      <c r="S99" s="224" t="str">
        <f t="shared" ca="1" si="3"/>
        <v>ID</v>
      </c>
      <c r="T99" s="224" t="str">
        <f ca="1">IF(B99="","",IF(ISERROR(MATCH($J99,SorP!$B$1:$B$6230,0)),"",INDIRECT("'SorP'!$A$"&amp;MATCH($J99,SorP!$B$1:$B$6230,0))))</f>
        <v>ID-BB</v>
      </c>
      <c r="U99" s="239"/>
      <c r="V99" s="269">
        <f>IF(C99="",NA(),MATCH($B99&amp;$C99,'Smelter Look-up'!$J:$J,0))</f>
        <v>444</v>
      </c>
      <c r="W99" s="270"/>
      <c r="X99" s="270">
        <f t="shared" ca="1" si="4"/>
        <v>0</v>
      </c>
      <c r="Y99" s="270"/>
      <c r="Z99" s="270"/>
      <c r="AB99" s="272" t="str">
        <f t="shared" si="5"/>
        <v>TinPT ATD Makmur Mandiri Jaya</v>
      </c>
    </row>
    <row r="100" spans="1:28" s="271" customFormat="1" ht="89.25" customHeight="1">
      <c r="A100" s="215"/>
      <c r="B100" s="216" t="s">
        <v>1251</v>
      </c>
      <c r="C100" s="347" t="s">
        <v>1542</v>
      </c>
      <c r="D100" s="216"/>
      <c r="E100" s="216" t="str">
        <f ca="1">IF(ISERROR($V100),"",OFFSET('Smelter Look-up'!$D$4,$V100-4,0)&amp;"")</f>
        <v>PHILIPPINES</v>
      </c>
      <c r="F100" s="216" t="str">
        <f ca="1">IF(ISERROR($V100),"",OFFSET('Smelter Look-up'!$E$4,$V100-4,0))</f>
        <v>CID002517</v>
      </c>
      <c r="G100" s="216" t="str">
        <f ca="1">IF(C100=$X$4,"Enter smelter details", IF(ISERROR($V100),"",OFFSET('Smelter Look-up'!$F$4,$V100-4,0)))</f>
        <v>RMI</v>
      </c>
      <c r="H100" s="217">
        <f ca="1">IF(ISERROR($V100),"",OFFSET('Smelter Look-up'!$G$4,$V100-4,0))</f>
        <v>0</v>
      </c>
      <c r="I100" s="218" t="str">
        <f ca="1">IF(ISERROR($V100),"",OFFSET('Smelter Look-up'!$H$4,$V100-4,0))</f>
        <v>Rosario</v>
      </c>
      <c r="J100" s="218" t="str">
        <f ca="1">IF(ISERROR($V100),"",OFFSET('Smelter Look-up'!$I$4,$V100-4,0))</f>
        <v>Cavite</v>
      </c>
      <c r="K100" s="267"/>
      <c r="L100" s="267"/>
      <c r="M100" s="267"/>
      <c r="N100" s="267"/>
      <c r="O100" s="267"/>
      <c r="P100" s="219"/>
      <c r="Q100" s="268" t="s">
        <v>15519</v>
      </c>
      <c r="R100" s="216" t="str">
        <f ca="1">IF(ISERROR($V100),"",OFFSET('Smelter Look-up'!$C$4,$V100-4,0)&amp;"")</f>
        <v>O.M. Manufacturing Philippines, Inc.</v>
      </c>
      <c r="S100" s="224" t="str">
        <f t="shared" ca="1" si="3"/>
        <v>PH</v>
      </c>
      <c r="T100" s="224" t="str">
        <f ca="1">IF(B100="","",IF(ISERROR(MATCH($J100,SorP!$B$1:$B$6230,0)),"",INDIRECT("'SorP'!$A$"&amp;MATCH($J100,SorP!$B$1:$B$6230,0))))</f>
        <v>PH-CAV</v>
      </c>
      <c r="U100" s="239"/>
      <c r="V100" s="269">
        <f>IF(C100="",NA(),MATCH($B100&amp;$C100,'Smelter Look-up'!$J:$J,0))</f>
        <v>436</v>
      </c>
      <c r="W100" s="270"/>
      <c r="X100" s="270">
        <f t="shared" ca="1" si="4"/>
        <v>0</v>
      </c>
      <c r="Y100" s="270"/>
      <c r="Z100" s="270"/>
      <c r="AB100" s="272" t="str">
        <f t="shared" si="5"/>
        <v>TinO.M. Manufacturing Philippines, Inc.</v>
      </c>
    </row>
    <row r="101" spans="1:28" s="271" customFormat="1" ht="63.75" customHeight="1">
      <c r="A101" s="215"/>
      <c r="B101" s="216" t="s">
        <v>1251</v>
      </c>
      <c r="C101" s="347" t="s">
        <v>1546</v>
      </c>
      <c r="D101" s="216"/>
      <c r="E101" s="216" t="str">
        <f ca="1">IF(ISERROR($V101),"",OFFSET('Smelter Look-up'!$D$4,$V101-4,0)&amp;"")</f>
        <v>INDONESIA</v>
      </c>
      <c r="F101" s="216" t="str">
        <f ca="1">IF(ISERROR($V101),"",OFFSET('Smelter Look-up'!$E$4,$V101-4,0))</f>
        <v>CID002530</v>
      </c>
      <c r="G101" s="216" t="str">
        <f ca="1">IF(C101=$X$4,"Enter smelter details", IF(ISERROR($V101),"",OFFSET('Smelter Look-up'!$F$4,$V101-4,0)))</f>
        <v>RMI</v>
      </c>
      <c r="H101" s="217">
        <f ca="1">IF(ISERROR($V101),"",OFFSET('Smelter Look-up'!$G$4,$V101-4,0))</f>
        <v>0</v>
      </c>
      <c r="I101" s="218" t="str">
        <f ca="1">IF(ISERROR($V101),"",OFFSET('Smelter Look-up'!$H$4,$V101-4,0))</f>
        <v>Sungailiat</v>
      </c>
      <c r="J101" s="218" t="str">
        <f ca="1">IF(ISERROR($V101),"",OFFSET('Smelter Look-up'!$I$4,$V101-4,0))</f>
        <v>Kepulauan Bangka Belitung</v>
      </c>
      <c r="K101" s="267"/>
      <c r="L101" s="267"/>
      <c r="M101" s="267"/>
      <c r="N101" s="267"/>
      <c r="O101" s="267"/>
      <c r="P101" s="219"/>
      <c r="Q101" s="268" t="s">
        <v>15519</v>
      </c>
      <c r="R101" s="216" t="str">
        <f ca="1">IF(ISERROR($V101),"",OFFSET('Smelter Look-up'!$C$4,$V101-4,0)&amp;"")</f>
        <v>PT Inti Stania Prima</v>
      </c>
      <c r="S101" s="224" t="str">
        <f t="shared" ca="1" si="3"/>
        <v>ID</v>
      </c>
      <c r="T101" s="224" t="str">
        <f ca="1">IF(B101="","",IF(ISERROR(MATCH($J101,SorP!$B$1:$B$6230,0)),"",INDIRECT("'SorP'!$A$"&amp;MATCH($J101,SorP!$B$1:$B$6230,0))))</f>
        <v>ID-BB</v>
      </c>
      <c r="U101" s="239"/>
      <c r="V101" s="269">
        <f>IF(C101="",NA(),MATCH($B101&amp;$C101,'Smelter Look-up'!$J:$J,0))</f>
        <v>456</v>
      </c>
      <c r="W101" s="270"/>
      <c r="X101" s="270">
        <f t="shared" ca="1" si="4"/>
        <v>0</v>
      </c>
      <c r="Y101" s="270"/>
      <c r="Z101" s="270"/>
      <c r="AB101" s="272" t="str">
        <f t="shared" si="5"/>
        <v>TinPT Inti Stania Prima</v>
      </c>
    </row>
    <row r="102" spans="1:28" s="271" customFormat="1" ht="89.25" customHeight="1">
      <c r="A102" s="215"/>
      <c r="B102" s="216" t="s">
        <v>1251</v>
      </c>
      <c r="C102" s="347" t="s">
        <v>2061</v>
      </c>
      <c r="D102" s="216"/>
      <c r="E102" s="216" t="str">
        <f ca="1">IF(ISERROR($V102),"",OFFSET('Smelter Look-up'!$D$4,$V102-4,0)&amp;"")</f>
        <v>INDONESIA</v>
      </c>
      <c r="F102" s="216" t="str">
        <f ca="1">IF(ISERROR($V102),"",OFFSET('Smelter Look-up'!$E$4,$V102-4,0))</f>
        <v>CID002570</v>
      </c>
      <c r="G102" s="216" t="str">
        <f ca="1">IF(C102=$X$4,"Enter smelter details", IF(ISERROR($V102),"",OFFSET('Smelter Look-up'!$F$4,$V102-4,0)))</f>
        <v>RMI</v>
      </c>
      <c r="H102" s="217">
        <f ca="1">IF(ISERROR($V102),"",OFFSET('Smelter Look-up'!$G$4,$V102-4,0))</f>
        <v>0</v>
      </c>
      <c r="I102" s="218" t="str">
        <f ca="1">IF(ISERROR($V102),"",OFFSET('Smelter Look-up'!$H$4,$V102-4,0))</f>
        <v>Sungailiat</v>
      </c>
      <c r="J102" s="218" t="str">
        <f ca="1">IF(ISERROR($V102),"",OFFSET('Smelter Look-up'!$I$4,$V102-4,0))</f>
        <v>Kepulauan Bangka Belitung</v>
      </c>
      <c r="K102" s="267"/>
      <c r="L102" s="267"/>
      <c r="M102" s="267"/>
      <c r="N102" s="267"/>
      <c r="O102" s="267"/>
      <c r="P102" s="219"/>
      <c r="Q102" s="268" t="s">
        <v>15519</v>
      </c>
      <c r="R102" s="216" t="str">
        <f ca="1">IF(ISERROR($V102),"",OFFSET('Smelter Look-up'!$C$4,$V102-4,0)&amp;"")</f>
        <v>CV Ayi Jaya</v>
      </c>
      <c r="S102" s="224" t="str">
        <f t="shared" ca="1" si="3"/>
        <v>ID</v>
      </c>
      <c r="T102" s="224" t="str">
        <f ca="1">IF(B102="","",IF(ISERROR(MATCH($J102,SorP!$B$1:$B$6230,0)),"",INDIRECT("'SorP'!$A$"&amp;MATCH($J102,SorP!$B$1:$B$6230,0))))</f>
        <v>ID-BB</v>
      </c>
      <c r="U102" s="239"/>
      <c r="V102" s="269">
        <f>IF(C102="",NA(),MATCH($B102&amp;$C102,'Smelter Look-up'!$J:$J,0))</f>
        <v>368</v>
      </c>
      <c r="W102" s="270"/>
      <c r="X102" s="270">
        <f t="shared" ca="1" si="4"/>
        <v>0</v>
      </c>
      <c r="Y102" s="270"/>
      <c r="Z102" s="270"/>
      <c r="AB102" s="272" t="str">
        <f t="shared" si="5"/>
        <v>TinCV Ayi Jaya</v>
      </c>
    </row>
    <row r="103" spans="1:28" s="271" customFormat="1" ht="89.25" customHeight="1">
      <c r="A103" s="215"/>
      <c r="B103" s="216" t="s">
        <v>1251</v>
      </c>
      <c r="C103" s="347" t="s">
        <v>2734</v>
      </c>
      <c r="D103" s="216"/>
      <c r="E103" s="216" t="str">
        <f ca="1">IF(ISERROR($V103),"",OFFSET('Smelter Look-up'!$D$4,$V103-4,0)&amp;"")</f>
        <v>INDONESIA</v>
      </c>
      <c r="F103" s="216" t="str">
        <f ca="1">IF(ISERROR($V103),"",OFFSET('Smelter Look-up'!$E$4,$V103-4,0))</f>
        <v>CID002592</v>
      </c>
      <c r="G103" s="216" t="str">
        <f ca="1">IF(C103=$X$4,"Enter smelter details", IF(ISERROR($V103),"",OFFSET('Smelter Look-up'!$F$4,$V103-4,0)))</f>
        <v>RMI</v>
      </c>
      <c r="H103" s="217">
        <f ca="1">IF(ISERROR($V103),"",OFFSET('Smelter Look-up'!$G$4,$V103-4,0))</f>
        <v>0</v>
      </c>
      <c r="I103" s="218" t="str">
        <f ca="1">IF(ISERROR($V103),"",OFFSET('Smelter Look-up'!$H$4,$V103-4,0))</f>
        <v>Pangkal Pinang</v>
      </c>
      <c r="J103" s="218" t="str">
        <f ca="1">IF(ISERROR($V103),"",OFFSET('Smelter Look-up'!$I$4,$V103-4,0))</f>
        <v>Kepulauan Bangka Belitung</v>
      </c>
      <c r="K103" s="267"/>
      <c r="L103" s="267"/>
      <c r="M103" s="267"/>
      <c r="N103" s="267"/>
      <c r="O103" s="267"/>
      <c r="P103" s="219"/>
      <c r="Q103" s="268" t="s">
        <v>15519</v>
      </c>
      <c r="R103" s="216" t="str">
        <f ca="1">IF(ISERROR($V103),"",OFFSET('Smelter Look-up'!$C$4,$V103-4,0)&amp;"")</f>
        <v>CV Dua Sekawan</v>
      </c>
      <c r="S103" s="224" t="str">
        <f t="shared" ca="1" si="3"/>
        <v>ID</v>
      </c>
      <c r="T103" s="224" t="str">
        <f ca="1">IF(B103="","",IF(ISERROR(MATCH($J103,SorP!$B$1:$B$6230,0)),"",INDIRECT("'SorP'!$A$"&amp;MATCH($J103,SorP!$B$1:$B$6230,0))))</f>
        <v>ID-BB</v>
      </c>
      <c r="U103" s="239"/>
      <c r="V103" s="269">
        <f>IF(C103="",NA(),MATCH($B103&amp;$C103,'Smelter Look-up'!$J:$J,0))</f>
        <v>369</v>
      </c>
      <c r="W103" s="270"/>
      <c r="X103" s="270">
        <f t="shared" ca="1" si="4"/>
        <v>0</v>
      </c>
      <c r="Y103" s="270"/>
      <c r="Z103" s="270"/>
      <c r="AB103" s="272" t="str">
        <f t="shared" si="5"/>
        <v>TinCV Dua Sekawan</v>
      </c>
    </row>
    <row r="104" spans="1:28" s="271" customFormat="1" ht="76.5" customHeight="1">
      <c r="A104" s="215"/>
      <c r="B104" s="216" t="s">
        <v>1251</v>
      </c>
      <c r="C104" s="347" t="s">
        <v>15414</v>
      </c>
      <c r="D104" s="216"/>
      <c r="E104" s="216" t="str">
        <f ca="1">IF(ISERROR($V104),"",OFFSET('Smelter Look-up'!$D$4,$V104-4,0)&amp;"")</f>
        <v>INDONESIA</v>
      </c>
      <c r="F104" s="216" t="str">
        <f ca="1">IF(ISERROR($V104),"",OFFSET('Smelter Look-up'!$E$4,$V104-4,0))</f>
        <v>CID002593</v>
      </c>
      <c r="G104" s="216" t="str">
        <f ca="1">IF(C104=$X$4,"Enter smelter details", IF(ISERROR($V104),"",OFFSET('Smelter Look-up'!$F$4,$V104-4,0)))</f>
        <v>RMI</v>
      </c>
      <c r="H104" s="217">
        <f ca="1">IF(ISERROR($V104),"",OFFSET('Smelter Look-up'!$G$4,$V104-4,0))</f>
        <v>0</v>
      </c>
      <c r="I104" s="218" t="str">
        <f ca="1">IF(ISERROR($V104),"",OFFSET('Smelter Look-up'!$H$4,$V104-4,0))</f>
        <v>Pangkal Pinang</v>
      </c>
      <c r="J104" s="218" t="str">
        <f ca="1">IF(ISERROR($V104),"",OFFSET('Smelter Look-up'!$I$4,$V104-4,0))</f>
        <v>Kepulauan Bangka Belitung</v>
      </c>
      <c r="K104" s="267"/>
      <c r="L104" s="267"/>
      <c r="M104" s="267"/>
      <c r="N104" s="267"/>
      <c r="O104" s="267"/>
      <c r="P104" s="219"/>
      <c r="Q104" s="268" t="s">
        <v>15519</v>
      </c>
      <c r="R104" s="216" t="str">
        <f ca="1">IF(ISERROR($V104),"",OFFSET('Smelter Look-up'!$C$4,$V104-4,0)&amp;"")</f>
        <v>PT Rajehan Ariq</v>
      </c>
      <c r="S104" s="224" t="str">
        <f t="shared" ca="1" si="3"/>
        <v>ID</v>
      </c>
      <c r="T104" s="224" t="str">
        <f ca="1">IF(B104="","",IF(ISERROR(MATCH($J104,SorP!$B$1:$B$6230,0)),"",INDIRECT("'SorP'!$A$"&amp;MATCH($J104,SorP!$B$1:$B$6230,0))))</f>
        <v>ID-BB</v>
      </c>
      <c r="U104" s="239"/>
      <c r="V104" s="269">
        <f>IF(C104="",NA(),MATCH($B104&amp;$C104,'Smelter Look-up'!$J:$J,0))</f>
        <v>465</v>
      </c>
      <c r="W104" s="270"/>
      <c r="X104" s="270">
        <f t="shared" ca="1" si="4"/>
        <v>0</v>
      </c>
      <c r="Y104" s="270"/>
      <c r="Z104" s="270"/>
      <c r="AB104" s="272" t="str">
        <f t="shared" si="5"/>
        <v>TinPT Rajehan Ariq</v>
      </c>
    </row>
    <row r="105" spans="1:28" s="271" customFormat="1" ht="51" customHeight="1">
      <c r="A105" s="215"/>
      <c r="B105" s="216" t="s">
        <v>1251</v>
      </c>
      <c r="C105" s="347" t="s">
        <v>14009</v>
      </c>
      <c r="D105" s="216"/>
      <c r="E105" s="216" t="str">
        <f ca="1">IF(ISERROR($V105),"",OFFSET('Smelter Look-up'!$D$4,$V105-4,0)&amp;"")</f>
        <v>BELGIUM</v>
      </c>
      <c r="F105" s="216" t="str">
        <f ca="1">IF(ISERROR($V105),"",OFFSET('Smelter Look-up'!$E$4,$V105-4,0))</f>
        <v>CID002773</v>
      </c>
      <c r="G105" s="216" t="str">
        <f ca="1">IF(C105=$X$4,"Enter smelter details", IF(ISERROR($V105),"",OFFSET('Smelter Look-up'!$F$4,$V105-4,0)))</f>
        <v>RMI</v>
      </c>
      <c r="H105" s="217">
        <f ca="1">IF(ISERROR($V105),"",OFFSET('Smelter Look-up'!$G$4,$V105-4,0))</f>
        <v>0</v>
      </c>
      <c r="I105" s="218" t="str">
        <f ca="1">IF(ISERROR($V105),"",OFFSET('Smelter Look-up'!$H$4,$V105-4,0))</f>
        <v>Beerse</v>
      </c>
      <c r="J105" s="218" t="str">
        <f ca="1">IF(ISERROR($V105),"",OFFSET('Smelter Look-up'!$I$4,$V105-4,0))</f>
        <v>Antwerpen</v>
      </c>
      <c r="K105" s="267"/>
      <c r="L105" s="267"/>
      <c r="M105" s="267"/>
      <c r="N105" s="267"/>
      <c r="O105" s="267"/>
      <c r="P105" s="219"/>
      <c r="Q105" s="268" t="s">
        <v>15519</v>
      </c>
      <c r="R105" s="216" t="str">
        <f ca="1">IF(ISERROR($V105),"",OFFSET('Smelter Look-up'!$C$4,$V105-4,0)&amp;"")</f>
        <v>Metallo Belgium N.V.</v>
      </c>
      <c r="S105" s="224" t="str">
        <f t="shared" ca="1" si="3"/>
        <v>BE</v>
      </c>
      <c r="T105" s="224" t="str">
        <f ca="1">IF(B105="","",IF(ISERROR(MATCH($J105,SorP!$B$1:$B$6230,0)),"",INDIRECT("'SorP'!$A$"&amp;MATCH($J105,SorP!$B$1:$B$6230,0))))</f>
        <v>BE-VAN</v>
      </c>
      <c r="U105" s="239"/>
      <c r="V105" s="269">
        <f>IF(C105="",NA(),MATCH($B105&amp;$C105,'Smelter Look-up'!$J:$J,0))</f>
        <v>423</v>
      </c>
      <c r="W105" s="270"/>
      <c r="X105" s="270">
        <f t="shared" ca="1" si="4"/>
        <v>0</v>
      </c>
      <c r="Y105" s="270"/>
      <c r="Z105" s="270"/>
      <c r="AB105" s="272" t="str">
        <f t="shared" si="5"/>
        <v>TinMetallo Belgium N.V.</v>
      </c>
    </row>
    <row r="106" spans="1:28" s="271" customFormat="1" ht="76.5" customHeight="1">
      <c r="A106" s="215"/>
      <c r="B106" s="216" t="s">
        <v>1251</v>
      </c>
      <c r="C106" s="347" t="s">
        <v>14010</v>
      </c>
      <c r="D106" s="216"/>
      <c r="E106" s="216" t="str">
        <f ca="1">IF(ISERROR($V106),"",OFFSET('Smelter Look-up'!$D$4,$V106-4,0)&amp;"")</f>
        <v>SPAIN</v>
      </c>
      <c r="F106" s="216" t="str">
        <f ca="1">IF(ISERROR($V106),"",OFFSET('Smelter Look-up'!$E$4,$V106-4,0))</f>
        <v>CID002774</v>
      </c>
      <c r="G106" s="216" t="str">
        <f ca="1">IF(C106=$X$4,"Enter smelter details", IF(ISERROR($V106),"",OFFSET('Smelter Look-up'!$F$4,$V106-4,0)))</f>
        <v>RMI</v>
      </c>
      <c r="H106" s="217">
        <f ca="1">IF(ISERROR($V106),"",OFFSET('Smelter Look-up'!$G$4,$V106-4,0))</f>
        <v>0</v>
      </c>
      <c r="I106" s="218" t="str">
        <f ca="1">IF(ISERROR($V106),"",OFFSET('Smelter Look-up'!$H$4,$V106-4,0))</f>
        <v>Berango</v>
      </c>
      <c r="J106" s="218" t="str">
        <f ca="1">IF(ISERROR($V106),"",OFFSET('Smelter Look-up'!$I$4,$V106-4,0))</f>
        <v>Bizkaia</v>
      </c>
      <c r="K106" s="267"/>
      <c r="L106" s="267"/>
      <c r="M106" s="267"/>
      <c r="N106" s="267"/>
      <c r="O106" s="267"/>
      <c r="P106" s="219"/>
      <c r="Q106" s="268" t="s">
        <v>15519</v>
      </c>
      <c r="R106" s="216" t="str">
        <f ca="1">IF(ISERROR($V106),"",OFFSET('Smelter Look-up'!$C$4,$V106-4,0)&amp;"")</f>
        <v>Metallo Spain S.L.U.</v>
      </c>
      <c r="S106" s="224" t="str">
        <f t="shared" ca="1" si="3"/>
        <v>ES</v>
      </c>
      <c r="T106" s="224" t="str">
        <f ca="1">IF(B106="","",IF(ISERROR(MATCH($J106,SorP!$B$1:$B$6230,0)),"",INDIRECT("'SorP'!$A$"&amp;MATCH($J106,SorP!$B$1:$B$6230,0))))</f>
        <v>ES-BI</v>
      </c>
      <c r="U106" s="239"/>
      <c r="V106" s="269">
        <f>IF(C106="",NA(),MATCH($B106&amp;$C106,'Smelter Look-up'!$J:$J,0))</f>
        <v>424</v>
      </c>
      <c r="W106" s="270"/>
      <c r="X106" s="270">
        <f t="shared" ca="1" si="4"/>
        <v>0</v>
      </c>
      <c r="Y106" s="270"/>
      <c r="Z106" s="270"/>
      <c r="AB106" s="272" t="str">
        <f t="shared" si="5"/>
        <v>TinMetallo Spain S.L.U.</v>
      </c>
    </row>
    <row r="107" spans="1:28" s="271" customFormat="1" ht="63.75" customHeight="1">
      <c r="A107" s="215"/>
      <c r="B107" s="216" t="s">
        <v>1251</v>
      </c>
      <c r="C107" s="347" t="s">
        <v>2639</v>
      </c>
      <c r="D107" s="216"/>
      <c r="E107" s="216" t="str">
        <f ca="1">IF(ISERROR($V107),"",OFFSET('Smelter Look-up'!$D$4,$V107-4,0)&amp;"")</f>
        <v>INDONESIA</v>
      </c>
      <c r="F107" s="216" t="str">
        <f ca="1">IF(ISERROR($V107),"",OFFSET('Smelter Look-up'!$E$4,$V107-4,0))</f>
        <v>CID002776</v>
      </c>
      <c r="G107" s="216" t="str">
        <f ca="1">IF(C107=$X$4,"Enter smelter details", IF(ISERROR($V107),"",OFFSET('Smelter Look-up'!$F$4,$V107-4,0)))</f>
        <v>RMI</v>
      </c>
      <c r="H107" s="217">
        <f ca="1">IF(ISERROR($V107),"",OFFSET('Smelter Look-up'!$G$4,$V107-4,0))</f>
        <v>0</v>
      </c>
      <c r="I107" s="218" t="str">
        <f ca="1">IF(ISERROR($V107),"",OFFSET('Smelter Look-up'!$H$4,$V107-4,0))</f>
        <v>Air Mesu</v>
      </c>
      <c r="J107" s="218" t="str">
        <f ca="1">IF(ISERROR($V107),"",OFFSET('Smelter Look-up'!$I$4,$V107-4,0))</f>
        <v>Kepulauan Bangka Belitung</v>
      </c>
      <c r="K107" s="267"/>
      <c r="L107" s="267"/>
      <c r="M107" s="267"/>
      <c r="N107" s="267"/>
      <c r="O107" s="267"/>
      <c r="P107" s="219"/>
      <c r="Q107" s="268" t="s">
        <v>15519</v>
      </c>
      <c r="R107" s="216" t="str">
        <f ca="1">IF(ISERROR($V107),"",OFFSET('Smelter Look-up'!$C$4,$V107-4,0)&amp;"")</f>
        <v>PT Bangka Prima Tin</v>
      </c>
      <c r="S107" s="224" t="str">
        <f t="shared" ca="1" si="3"/>
        <v>ID</v>
      </c>
      <c r="T107" s="224" t="str">
        <f ca="1">IF(B107="","",IF(ISERROR(MATCH($J107,SorP!$B$1:$B$6230,0)),"",INDIRECT("'SorP'!$A$"&amp;MATCH($J107,SorP!$B$1:$B$6230,0))))</f>
        <v>ID-BB</v>
      </c>
      <c r="U107" s="239"/>
      <c r="V107" s="269">
        <f>IF(C107="",NA(),MATCH($B107&amp;$C107,'Smelter Look-up'!$J:$J,0))</f>
        <v>447</v>
      </c>
      <c r="W107" s="270"/>
      <c r="X107" s="270">
        <f t="shared" ca="1" si="4"/>
        <v>0</v>
      </c>
      <c r="Y107" s="270"/>
      <c r="Z107" s="270"/>
      <c r="AB107" s="272" t="str">
        <f t="shared" si="5"/>
        <v>TinPT Bangka Prima Tin</v>
      </c>
    </row>
    <row r="108" spans="1:28" s="271" customFormat="1" ht="89.25" customHeight="1">
      <c r="A108" s="215"/>
      <c r="B108" s="216" t="s">
        <v>1251</v>
      </c>
      <c r="C108" s="347" t="s">
        <v>2676</v>
      </c>
      <c r="D108" s="216"/>
      <c r="E108" s="216" t="str">
        <f ca="1">IF(ISERROR($V108),"",OFFSET('Smelter Look-up'!$D$4,$V108-4,0)&amp;"")</f>
        <v>INDONESIA</v>
      </c>
      <c r="F108" s="216" t="str">
        <f ca="1">IF(ISERROR($V108),"",OFFSET('Smelter Look-up'!$E$4,$V108-4,0))</f>
        <v>CID002816</v>
      </c>
      <c r="G108" s="216" t="str">
        <f ca="1">IF(C108=$X$4,"Enter smelter details", IF(ISERROR($V108),"",OFFSET('Smelter Look-up'!$F$4,$V108-4,0)))</f>
        <v>RMI</v>
      </c>
      <c r="H108" s="217">
        <f ca="1">IF(ISERROR($V108),"",OFFSET('Smelter Look-up'!$G$4,$V108-4,0))</f>
        <v>0</v>
      </c>
      <c r="I108" s="218" t="str">
        <f ca="1">IF(ISERROR($V108),"",OFFSET('Smelter Look-up'!$H$4,$V108-4,0))</f>
        <v>Sungai Samak</v>
      </c>
      <c r="J108" s="218" t="str">
        <f ca="1">IF(ISERROR($V108),"",OFFSET('Smelter Look-up'!$I$4,$V108-4,0))</f>
        <v>Kepulauan Bangka Belitung</v>
      </c>
      <c r="K108" s="267"/>
      <c r="L108" s="267"/>
      <c r="M108" s="267"/>
      <c r="N108" s="267"/>
      <c r="O108" s="267"/>
      <c r="P108" s="219"/>
      <c r="Q108" s="268" t="s">
        <v>15519</v>
      </c>
      <c r="R108" s="216" t="str">
        <f ca="1">IF(ISERROR($V108),"",OFFSET('Smelter Look-up'!$C$4,$V108-4,0)&amp;"")</f>
        <v>PT Sukses Inti Makmur</v>
      </c>
      <c r="S108" s="224" t="str">
        <f t="shared" ca="1" si="3"/>
        <v>ID</v>
      </c>
      <c r="T108" s="224" t="str">
        <f ca="1">IF(B108="","",IF(ISERROR(MATCH($J108,SorP!$B$1:$B$6230,0)),"",INDIRECT("'SorP'!$A$"&amp;MATCH($J108,SorP!$B$1:$B$6230,0))))</f>
        <v>ID-BB</v>
      </c>
      <c r="U108" s="239"/>
      <c r="V108" s="269">
        <f>IF(C108="",NA(),MATCH($B108&amp;$C108,'Smelter Look-up'!$J:$J,0))</f>
        <v>469</v>
      </c>
      <c r="W108" s="270"/>
      <c r="X108" s="270">
        <f t="shared" ca="1" si="4"/>
        <v>0</v>
      </c>
      <c r="Y108" s="270"/>
      <c r="Z108" s="270"/>
      <c r="AB108" s="272" t="str">
        <f t="shared" si="5"/>
        <v>TinPT Sukses Inti Makmur</v>
      </c>
    </row>
    <row r="109" spans="1:28" s="271" customFormat="1" ht="76.5" customHeight="1">
      <c r="A109" s="215"/>
      <c r="B109" s="216" t="s">
        <v>1251</v>
      </c>
      <c r="C109" s="347" t="s">
        <v>2712</v>
      </c>
      <c r="D109" s="216"/>
      <c r="E109" s="216" t="str">
        <f ca="1">IF(ISERROR($V109),"",OFFSET('Smelter Look-up'!$D$4,$V109-4,0)&amp;"")</f>
        <v>INDONESIA</v>
      </c>
      <c r="F109" s="216" t="str">
        <f ca="1">IF(ISERROR($V109),"",OFFSET('Smelter Look-up'!$E$4,$V109-4,0))</f>
        <v>CID002829</v>
      </c>
      <c r="G109" s="216" t="str">
        <f ca="1">IF(C109=$X$4,"Enter smelter details", IF(ISERROR($V109),"",OFFSET('Smelter Look-up'!$F$4,$V109-4,0)))</f>
        <v>RMI</v>
      </c>
      <c r="H109" s="217">
        <f ca="1">IF(ISERROR($V109),"",OFFSET('Smelter Look-up'!$G$4,$V109-4,0))</f>
        <v>0</v>
      </c>
      <c r="I109" s="218" t="str">
        <f ca="1">IF(ISERROR($V109),"",OFFSET('Smelter Look-up'!$H$4,$V109-4,0))</f>
        <v>Sungailiat</v>
      </c>
      <c r="J109" s="218" t="str">
        <f ca="1">IF(ISERROR($V109),"",OFFSET('Smelter Look-up'!$I$4,$V109-4,0))</f>
        <v>Kepulauan Bangka Belitung</v>
      </c>
      <c r="K109" s="267"/>
      <c r="L109" s="267"/>
      <c r="M109" s="267"/>
      <c r="N109" s="267"/>
      <c r="O109" s="267"/>
      <c r="P109" s="219"/>
      <c r="Q109" s="268" t="s">
        <v>15519</v>
      </c>
      <c r="R109" s="216" t="str">
        <f ca="1">IF(ISERROR($V109),"",OFFSET('Smelter Look-up'!$C$4,$V109-4,0)&amp;"")</f>
        <v>PT Kijang Jaya Mandiri</v>
      </c>
      <c r="S109" s="224" t="str">
        <f t="shared" ca="1" si="3"/>
        <v>ID</v>
      </c>
      <c r="T109" s="224" t="str">
        <f ca="1">IF(B109="","",IF(ISERROR(MATCH($J109,SorP!$B$1:$B$6230,0)),"",INDIRECT("'SorP'!$A$"&amp;MATCH($J109,SorP!$B$1:$B$6230,0))))</f>
        <v>ID-BB</v>
      </c>
      <c r="U109" s="239"/>
      <c r="V109" s="269">
        <f>IF(C109="",NA(),MATCH($B109&amp;$C109,'Smelter Look-up'!$J:$J,0))</f>
        <v>458</v>
      </c>
      <c r="W109" s="270"/>
      <c r="X109" s="270">
        <f t="shared" ca="1" si="4"/>
        <v>0</v>
      </c>
      <c r="Y109" s="270"/>
      <c r="Z109" s="270"/>
      <c r="AB109" s="272" t="str">
        <f t="shared" si="5"/>
        <v>TinPT Kijang Jaya Mandiri</v>
      </c>
    </row>
    <row r="110" spans="1:28" s="271" customFormat="1" ht="63.75" customHeight="1">
      <c r="A110" s="215"/>
      <c r="B110" s="216" t="s">
        <v>1251</v>
      </c>
      <c r="C110" s="347" t="s">
        <v>3110</v>
      </c>
      <c r="D110" s="216"/>
      <c r="E110" s="216" t="str">
        <f ca="1">IF(ISERROR($V110),"",OFFSET('Smelter Look-up'!$D$4,$V110-4,0)&amp;"")</f>
        <v>INDONESIA</v>
      </c>
      <c r="F110" s="216" t="str">
        <f ca="1">IF(ISERROR($V110),"",OFFSET('Smelter Look-up'!$E$4,$V110-4,0))</f>
        <v>CID002835</v>
      </c>
      <c r="G110" s="216" t="str">
        <f ca="1">IF(C110=$X$4,"Enter smelter details", IF(ISERROR($V110),"",OFFSET('Smelter Look-up'!$F$4,$V110-4,0)))</f>
        <v>RMI</v>
      </c>
      <c r="H110" s="217">
        <f ca="1">IF(ISERROR($V110),"",OFFSET('Smelter Look-up'!$G$4,$V110-4,0))</f>
        <v>0</v>
      </c>
      <c r="I110" s="218" t="str">
        <f ca="1">IF(ISERROR($V110),"",OFFSET('Smelter Look-up'!$H$4,$V110-4,0))</f>
        <v>Mentawak</v>
      </c>
      <c r="J110" s="218" t="str">
        <f ca="1">IF(ISERROR($V110),"",OFFSET('Smelter Look-up'!$I$4,$V110-4,0))</f>
        <v>Kepulauan Bangka Belitung</v>
      </c>
      <c r="K110" s="267"/>
      <c r="L110" s="267"/>
      <c r="M110" s="267"/>
      <c r="N110" s="267"/>
      <c r="O110" s="267"/>
      <c r="P110" s="219"/>
      <c r="Q110" s="268" t="s">
        <v>15519</v>
      </c>
      <c r="R110" s="216" t="str">
        <f ca="1">IF(ISERROR($V110),"",OFFSET('Smelter Look-up'!$C$4,$V110-4,0)&amp;"")</f>
        <v>PT Menara Cipta Mulia</v>
      </c>
      <c r="S110" s="224" t="str">
        <f t="shared" ca="1" si="3"/>
        <v>ID</v>
      </c>
      <c r="T110" s="224" t="str">
        <f ca="1">IF(B110="","",IF(ISERROR(MATCH($J110,SorP!$B$1:$B$6230,0)),"",INDIRECT("'SorP'!$A$"&amp;MATCH($J110,SorP!$B$1:$B$6230,0))))</f>
        <v>ID-BB</v>
      </c>
      <c r="U110" s="239"/>
      <c r="V110" s="269">
        <f>IF(C110="",NA(),MATCH($B110&amp;$C110,'Smelter Look-up'!$J:$J,0))</f>
        <v>459</v>
      </c>
      <c r="W110" s="270"/>
      <c r="X110" s="270">
        <f t="shared" ca="1" si="4"/>
        <v>0</v>
      </c>
      <c r="Y110" s="270"/>
      <c r="Z110" s="270"/>
      <c r="AB110" s="272" t="str">
        <f t="shared" si="5"/>
        <v>TinPT Menara Cipta Mulia</v>
      </c>
    </row>
    <row r="111" spans="1:28" s="271" customFormat="1" ht="76.5" customHeight="1">
      <c r="A111" s="215"/>
      <c r="B111" s="216" t="s">
        <v>1251</v>
      </c>
      <c r="C111" s="347" t="s">
        <v>2736</v>
      </c>
      <c r="D111" s="216"/>
      <c r="E111" s="216" t="str">
        <f ca="1">IF(ISERROR($V111),"",OFFSET('Smelter Look-up'!$D$4,$V111-4,0)&amp;"")</f>
        <v>CHINA</v>
      </c>
      <c r="F111" s="216" t="str">
        <f ca="1">IF(ISERROR($V111),"",OFFSET('Smelter Look-up'!$E$4,$V111-4,0))</f>
        <v>CID002844</v>
      </c>
      <c r="G111" s="216" t="str">
        <f ca="1">IF(C111=$X$4,"Enter smelter details", IF(ISERROR($V111),"",OFFSET('Smelter Look-up'!$F$4,$V111-4,0)))</f>
        <v>RMI</v>
      </c>
      <c r="H111" s="217">
        <f ca="1">IF(ISERROR($V111),"",OFFSET('Smelter Look-up'!$G$4,$V111-4,0))</f>
        <v>0</v>
      </c>
      <c r="I111" s="218" t="str">
        <f ca="1">IF(ISERROR($V111),"",OFFSET('Smelter Look-up'!$H$4,$V111-4,0))</f>
        <v>Ganzhou</v>
      </c>
      <c r="J111" s="218" t="str">
        <f ca="1">IF(ISERROR($V111),"",OFFSET('Smelter Look-up'!$I$4,$V111-4,0))</f>
        <v>Jiangxi Sheng</v>
      </c>
      <c r="K111" s="267"/>
      <c r="L111" s="267"/>
      <c r="M111" s="267"/>
      <c r="N111" s="267"/>
      <c r="O111" s="267"/>
      <c r="P111" s="219"/>
      <c r="Q111" s="268" t="s">
        <v>15519</v>
      </c>
      <c r="R111" s="216" t="str">
        <f ca="1">IF(ISERROR($V111),"",OFFSET('Smelter Look-up'!$C$4,$V111-4,0)&amp;"")</f>
        <v>HuiChang Hill Tin Industry Co., Ltd.</v>
      </c>
      <c r="S111" s="224" t="str">
        <f t="shared" ca="1" si="3"/>
        <v>CN</v>
      </c>
      <c r="T111" s="224" t="str">
        <f ca="1">IF(B111="","",IF(ISERROR(MATCH($J111,SorP!$B$1:$B$6230,0)),"",INDIRECT("'SorP'!$A$"&amp;MATCH($J111,SorP!$B$1:$B$6230,0))))</f>
        <v>CN-JX</v>
      </c>
      <c r="U111" s="239"/>
      <c r="V111" s="269">
        <f>IF(C111="",NA(),MATCH($B111&amp;$C111,'Smelter Look-up'!$J:$J,0))</f>
        <v>403</v>
      </c>
      <c r="W111" s="270"/>
      <c r="X111" s="270">
        <f t="shared" ca="1" si="4"/>
        <v>0</v>
      </c>
      <c r="Y111" s="270"/>
      <c r="Z111" s="270"/>
      <c r="AB111" s="272" t="str">
        <f t="shared" si="5"/>
        <v>TinHuiChang Hill Tin Industry Co., Ltd.</v>
      </c>
    </row>
    <row r="112" spans="1:28" s="271" customFormat="1" ht="76.5" customHeight="1">
      <c r="A112" s="215"/>
      <c r="B112" s="216" t="s">
        <v>1251</v>
      </c>
      <c r="C112" s="347" t="s">
        <v>2965</v>
      </c>
      <c r="D112" s="216"/>
      <c r="E112" s="216" t="str">
        <f ca="1">IF(ISERROR($V112),"",OFFSET('Smelter Look-up'!$D$4,$V112-4,0)&amp;"")</f>
        <v>CHINA</v>
      </c>
      <c r="F112" s="216" t="str">
        <f ca="1">IF(ISERROR($V112),"",OFFSET('Smelter Look-up'!$E$4,$V112-4,0))</f>
        <v>CID002848</v>
      </c>
      <c r="G112" s="216" t="str">
        <f ca="1">IF(C112=$X$4,"Enter smelter details", IF(ISERROR($V112),"",OFFSET('Smelter Look-up'!$F$4,$V112-4,0)))</f>
        <v>RMI</v>
      </c>
      <c r="H112" s="217">
        <f ca="1">IF(ISERROR($V112),"",OFFSET('Smelter Look-up'!$G$4,$V112-4,0))</f>
        <v>0</v>
      </c>
      <c r="I112" s="218" t="str">
        <f ca="1">IF(ISERROR($V112),"",OFFSET('Smelter Look-up'!$H$4,$V112-4,0))</f>
        <v>Gejiu</v>
      </c>
      <c r="J112" s="218" t="str">
        <f ca="1">IF(ISERROR($V112),"",OFFSET('Smelter Look-up'!$I$4,$V112-4,0))</f>
        <v>Yunnan Sheng</v>
      </c>
      <c r="K112" s="267"/>
      <c r="L112" s="267"/>
      <c r="M112" s="267"/>
      <c r="N112" s="267"/>
      <c r="O112" s="267"/>
      <c r="P112" s="219"/>
      <c r="Q112" s="268" t="s">
        <v>15519</v>
      </c>
      <c r="R112" s="216" t="str">
        <f ca="1">IF(ISERROR($V112),"",OFFSET('Smelter Look-up'!$C$4,$V112-4,0)&amp;"")</f>
        <v>Gejiu Fengming Metallurgy Chemical Plant</v>
      </c>
      <c r="S112" s="224" t="str">
        <f t="shared" ca="1" si="3"/>
        <v>CN</v>
      </c>
      <c r="T112" s="224" t="str">
        <f ca="1">IF(B112="","",IF(ISERROR(MATCH($J112,SorP!$B$1:$B$6230,0)),"",INDIRECT("'SorP'!$A$"&amp;MATCH($J112,SorP!$B$1:$B$6230,0))))</f>
        <v>CN-YN</v>
      </c>
      <c r="U112" s="239"/>
      <c r="V112" s="269">
        <f>IF(C112="",NA(),MATCH($B112&amp;$C112,'Smelter Look-up'!$J:$J,0))</f>
        <v>390</v>
      </c>
      <c r="W112" s="270"/>
      <c r="X112" s="270">
        <f t="shared" ca="1" si="4"/>
        <v>0</v>
      </c>
      <c r="Y112" s="270"/>
      <c r="Z112" s="270"/>
      <c r="AB112" s="272" t="str">
        <f t="shared" si="5"/>
        <v>TinGejiu Fengming Metallurgy Chemical Plant</v>
      </c>
    </row>
    <row r="113" spans="1:28" s="271" customFormat="1" ht="76.5" customHeight="1">
      <c r="A113" s="215"/>
      <c r="B113" s="216" t="s">
        <v>1251</v>
      </c>
      <c r="C113" s="347" t="s">
        <v>2709</v>
      </c>
      <c r="D113" s="216"/>
      <c r="E113" s="216" t="str">
        <f ca="1">IF(ISERROR($V113),"",OFFSET('Smelter Look-up'!$D$4,$V113-4,0)&amp;"")</f>
        <v>CHINA</v>
      </c>
      <c r="F113" s="216" t="str">
        <f ca="1">IF(ISERROR($V113),"",OFFSET('Smelter Look-up'!$E$4,$V113-4,0))</f>
        <v>CID002849</v>
      </c>
      <c r="G113" s="216" t="str">
        <f ca="1">IF(C113=$X$4,"Enter smelter details", IF(ISERROR($V113),"",OFFSET('Smelter Look-up'!$F$4,$V113-4,0)))</f>
        <v>RMI</v>
      </c>
      <c r="H113" s="217">
        <f ca="1">IF(ISERROR($V113),"",OFFSET('Smelter Look-up'!$G$4,$V113-4,0))</f>
        <v>0</v>
      </c>
      <c r="I113" s="218" t="str">
        <f ca="1">IF(ISERROR($V113),"",OFFSET('Smelter Look-up'!$H$4,$V113-4,0))</f>
        <v>Guanyang</v>
      </c>
      <c r="J113" s="218" t="str">
        <f ca="1">IF(ISERROR($V113),"",OFFSET('Smelter Look-up'!$I$4,$V113-4,0))</f>
        <v>Guangxi Zhuangzu Zizhiqu</v>
      </c>
      <c r="K113" s="267"/>
      <c r="L113" s="267"/>
      <c r="M113" s="267"/>
      <c r="N113" s="267"/>
      <c r="O113" s="267"/>
      <c r="P113" s="219"/>
      <c r="Q113" s="268" t="s">
        <v>15519</v>
      </c>
      <c r="R113" s="216" t="str">
        <f ca="1">IF(ISERROR($V113),"",OFFSET('Smelter Look-up'!$C$4,$V113-4,0)&amp;"")</f>
        <v>Guanyang Guida Nonferrous Metal Smelting Plant</v>
      </c>
      <c r="S113" s="224" t="str">
        <f t="shared" ca="1" si="3"/>
        <v>CN</v>
      </c>
      <c r="T113" s="224" t="str">
        <f ca="1">IF(B113="","",IF(ISERROR(MATCH($J113,SorP!$B$1:$B$6230,0)),"",INDIRECT("'SorP'!$A$"&amp;MATCH($J113,SorP!$B$1:$B$6230,0))))</f>
        <v>CN-GX</v>
      </c>
      <c r="U113" s="239"/>
      <c r="V113" s="269">
        <f>IF(C113="",NA(),MATCH($B113&amp;$C113,'Smelter Look-up'!$J:$J,0))</f>
        <v>402</v>
      </c>
      <c r="W113" s="270"/>
      <c r="X113" s="270">
        <f t="shared" ca="1" si="4"/>
        <v>0</v>
      </c>
      <c r="Y113" s="270"/>
      <c r="Z113" s="270"/>
      <c r="AB113" s="272" t="str">
        <f t="shared" si="5"/>
        <v>TinGuanyang Guida Nonferrous Metal Smelting Plant</v>
      </c>
    </row>
    <row r="114" spans="1:28" s="271" customFormat="1" ht="76.5" customHeight="1">
      <c r="A114" s="215"/>
      <c r="B114" s="216" t="s">
        <v>1251</v>
      </c>
      <c r="C114" s="347" t="s">
        <v>2934</v>
      </c>
      <c r="D114" s="216"/>
      <c r="E114" s="216" t="str">
        <f ca="1">IF(ISERROR($V114),"",OFFSET('Smelter Look-up'!$D$4,$V114-4,0)&amp;"")</f>
        <v>MALAYSIA</v>
      </c>
      <c r="F114" s="216" t="str">
        <f ca="1">IF(ISERROR($V114),"",OFFSET('Smelter Look-up'!$E$4,$V114-4,0))</f>
        <v>CID002858</v>
      </c>
      <c r="G114" s="216" t="str">
        <f ca="1">IF(C114=$X$4,"Enter smelter details", IF(ISERROR($V114),"",OFFSET('Smelter Look-up'!$F$4,$V114-4,0)))</f>
        <v>RMI</v>
      </c>
      <c r="H114" s="217">
        <f ca="1">IF(ISERROR($V114),"",OFFSET('Smelter Look-up'!$G$4,$V114-4,0))</f>
        <v>0</v>
      </c>
      <c r="I114" s="218" t="str">
        <f ca="1">IF(ISERROR($V114),"",OFFSET('Smelter Look-up'!$H$4,$V114-4,0))</f>
        <v>Kawasan Perindustrian Bukit Rambai</v>
      </c>
      <c r="J114" s="218" t="str">
        <f ca="1">IF(ISERROR($V114),"",OFFSET('Smelter Look-up'!$I$4,$V114-4,0))</f>
        <v>Melaka</v>
      </c>
      <c r="K114" s="267"/>
      <c r="L114" s="267"/>
      <c r="M114" s="267"/>
      <c r="N114" s="267"/>
      <c r="O114" s="267"/>
      <c r="P114" s="219"/>
      <c r="Q114" s="268" t="s">
        <v>15519</v>
      </c>
      <c r="R114" s="216" t="str">
        <f ca="1">IF(ISERROR($V114),"",OFFSET('Smelter Look-up'!$C$4,$V114-4,0)&amp;"")</f>
        <v>Modeltech Sdn Bhd</v>
      </c>
      <c r="S114" s="224" t="str">
        <f t="shared" ca="1" si="3"/>
        <v>MY</v>
      </c>
      <c r="T114" s="224" t="str">
        <f ca="1">IF(B114="","",IF(ISERROR(MATCH($J114,SorP!$B$1:$B$6230,0)),"",INDIRECT("'SorP'!$A$"&amp;MATCH($J114,SorP!$B$1:$B$6230,0))))</f>
        <v>MY-04</v>
      </c>
      <c r="U114" s="239"/>
      <c r="V114" s="269">
        <f>IF(C114="",NA(),MATCH($B114&amp;$C114,'Smelter Look-up'!$J:$J,0))</f>
        <v>430</v>
      </c>
      <c r="W114" s="270"/>
      <c r="X114" s="270">
        <f t="shared" ca="1" si="4"/>
        <v>0</v>
      </c>
      <c r="Y114" s="270"/>
      <c r="Z114" s="270"/>
      <c r="AB114" s="272" t="str">
        <f t="shared" si="5"/>
        <v>TinModeltech Sdn Bhd</v>
      </c>
    </row>
    <row r="115" spans="1:28" s="271" customFormat="1" ht="89.25" customHeight="1">
      <c r="A115" s="215"/>
      <c r="B115" s="216" t="s">
        <v>1251</v>
      </c>
      <c r="C115" s="347" t="s">
        <v>3223</v>
      </c>
      <c r="D115" s="216"/>
      <c r="E115" s="216" t="str">
        <f ca="1">IF(ISERROR($V115),"",OFFSET('Smelter Look-up'!$D$4,$V115-4,0)&amp;"")</f>
        <v>CHINA</v>
      </c>
      <c r="F115" s="216" t="str">
        <f ca="1">IF(ISERROR($V115),"",OFFSET('Smelter Look-up'!$E$4,$V115-4,0))</f>
        <v>CID003116</v>
      </c>
      <c r="G115" s="216" t="str">
        <f ca="1">IF(C115=$X$4,"Enter smelter details", IF(ISERROR($V115),"",OFFSET('Smelter Look-up'!$F$4,$V115-4,0)))</f>
        <v>RMI</v>
      </c>
      <c r="H115" s="217">
        <f ca="1">IF(ISERROR($V115),"",OFFSET('Smelter Look-up'!$G$4,$V115-4,0))</f>
        <v>0</v>
      </c>
      <c r="I115" s="218" t="str">
        <f ca="1">IF(ISERROR($V115),"",OFFSET('Smelter Look-up'!$H$4,$V115-4,0))</f>
        <v>Chaozhou</v>
      </c>
      <c r="J115" s="218" t="str">
        <f ca="1">IF(ISERROR($V115),"",OFFSET('Smelter Look-up'!$I$4,$V115-4,0))</f>
        <v>Guangdong Sheng</v>
      </c>
      <c r="K115" s="267"/>
      <c r="L115" s="267"/>
      <c r="M115" s="267"/>
      <c r="N115" s="267"/>
      <c r="O115" s="267"/>
      <c r="P115" s="219"/>
      <c r="Q115" s="268" t="s">
        <v>15519</v>
      </c>
      <c r="R115" s="216" t="str">
        <f ca="1">IF(ISERROR($V115),"",OFFSET('Smelter Look-up'!$C$4,$V115-4,0)&amp;"")</f>
        <v>Guangdong Hanhe Non-Ferrous Metal Co., Ltd.</v>
      </c>
      <c r="S115" s="224" t="str">
        <f t="shared" ca="1" si="3"/>
        <v>CN</v>
      </c>
      <c r="T115" s="224" t="str">
        <f ca="1">IF(B115="","",IF(ISERROR(MATCH($J115,SorP!$B$1:$B$6230,0)),"",INDIRECT("'SorP'!$A$"&amp;MATCH($J115,SorP!$B$1:$B$6230,0))))</f>
        <v>CN-GD</v>
      </c>
      <c r="U115" s="239"/>
      <c r="V115" s="269">
        <f>IF(C115="",NA(),MATCH($B115&amp;$C115,'Smelter Look-up'!$J:$J,0))</f>
        <v>399</v>
      </c>
      <c r="W115" s="270"/>
      <c r="X115" s="270">
        <f t="shared" ca="1" si="4"/>
        <v>0</v>
      </c>
      <c r="Y115" s="270"/>
      <c r="Z115" s="270"/>
      <c r="AB115" s="272" t="str">
        <f t="shared" si="5"/>
        <v>TinGuangdong Hanhe Non-Ferrous Metal Co., Ltd.</v>
      </c>
    </row>
    <row r="116" spans="1:28" s="271" customFormat="1" ht="114.75" customHeight="1">
      <c r="A116" s="215"/>
      <c r="B116" s="216" t="s">
        <v>1251</v>
      </c>
      <c r="C116" s="347" t="s">
        <v>14013</v>
      </c>
      <c r="D116" s="216"/>
      <c r="E116" s="216" t="str">
        <f ca="1">IF(ISERROR($V116),"",OFFSET('Smelter Look-up'!$D$4,$V116-4,0)&amp;"")</f>
        <v>INDONESIA</v>
      </c>
      <c r="F116" s="216" t="str">
        <f ca="1">IF(ISERROR($V116),"",OFFSET('Smelter Look-up'!$E$4,$V116-4,0))</f>
        <v>CID003205</v>
      </c>
      <c r="G116" s="216" t="str">
        <f ca="1">IF(C116=$X$4,"Enter smelter details", IF(ISERROR($V116),"",OFFSET('Smelter Look-up'!$F$4,$V116-4,0)))</f>
        <v>RMI</v>
      </c>
      <c r="H116" s="217">
        <f ca="1">IF(ISERROR($V116),"",OFFSET('Smelter Look-up'!$G$4,$V116-4,0))</f>
        <v>0</v>
      </c>
      <c r="I116" s="218" t="str">
        <f ca="1">IF(ISERROR($V116),"",OFFSET('Smelter Look-up'!$H$4,$V116-4,0))</f>
        <v>Pangkalpinang</v>
      </c>
      <c r="J116" s="218" t="str">
        <f ca="1">IF(ISERROR($V116),"",OFFSET('Smelter Look-up'!$I$4,$V116-4,0))</f>
        <v>Kepulauan Bangka Belitung</v>
      </c>
      <c r="K116" s="267"/>
      <c r="L116" s="267"/>
      <c r="M116" s="267"/>
      <c r="N116" s="267"/>
      <c r="O116" s="267"/>
      <c r="P116" s="219"/>
      <c r="Q116" s="268" t="s">
        <v>15519</v>
      </c>
      <c r="R116" s="216" t="str">
        <f ca="1">IF(ISERROR($V116),"",OFFSET('Smelter Look-up'!$C$4,$V116-4,0)&amp;"")</f>
        <v>PT Bangka Serumpun</v>
      </c>
      <c r="S116" s="224" t="str">
        <f t="shared" ca="1" si="3"/>
        <v>ID</v>
      </c>
      <c r="T116" s="224" t="str">
        <f ca="1">IF(B116="","",IF(ISERROR(MATCH($J116,SorP!$B$1:$B$6230,0)),"",INDIRECT("'SorP'!$A$"&amp;MATCH($J116,SorP!$B$1:$B$6230,0))))</f>
        <v>ID-BB</v>
      </c>
      <c r="U116" s="239"/>
      <c r="V116" s="269">
        <f>IF(C116="",NA(),MATCH($B116&amp;$C116,'Smelter Look-up'!$J:$J,0))</f>
        <v>448</v>
      </c>
      <c r="W116" s="270"/>
      <c r="X116" s="270">
        <f t="shared" ca="1" si="4"/>
        <v>0</v>
      </c>
      <c r="Y116" s="270"/>
      <c r="Z116" s="270"/>
      <c r="AB116" s="272" t="str">
        <f t="shared" si="5"/>
        <v>TinPT Bangka Serumpun</v>
      </c>
    </row>
    <row r="117" spans="1:28" s="271" customFormat="1" ht="114.75" customHeight="1">
      <c r="A117" s="215"/>
      <c r="B117" s="216" t="s">
        <v>1250</v>
      </c>
      <c r="C117" s="347" t="s">
        <v>1523</v>
      </c>
      <c r="D117" s="216"/>
      <c r="E117" s="216" t="str">
        <f ca="1">IF(ISERROR($V117),"",OFFSET('Smelter Look-up'!$D$4,$V117-4,0)&amp;"")</f>
        <v>UNITED STATES OF AMERICA</v>
      </c>
      <c r="F117" s="216" t="str">
        <f ca="1">IF(ISERROR($V117),"",OFFSET('Smelter Look-up'!$E$4,$V117-4,0))</f>
        <v>CID000015</v>
      </c>
      <c r="G117" s="216" t="str">
        <f ca="1">IF(C117=$X$4,"Enter smelter details", IF(ISERROR($V117),"",OFFSET('Smelter Look-up'!$F$4,$V117-4,0)))</f>
        <v>RMI</v>
      </c>
      <c r="H117" s="217">
        <f ca="1">IF(ISERROR($V117),"",OFFSET('Smelter Look-up'!$G$4,$V117-4,0))</f>
        <v>0</v>
      </c>
      <c r="I117" s="218" t="str">
        <f ca="1">IF(ISERROR($V117),"",OFFSET('Smelter Look-up'!$H$4,$V117-4,0))</f>
        <v>Warwick</v>
      </c>
      <c r="J117" s="218" t="str">
        <f ca="1">IF(ISERROR($V117),"",OFFSET('Smelter Look-up'!$I$4,$V117-4,0))</f>
        <v>Rhode Island</v>
      </c>
      <c r="K117" s="267"/>
      <c r="L117" s="267"/>
      <c r="M117" s="267"/>
      <c r="N117" s="267"/>
      <c r="O117" s="267"/>
      <c r="P117" s="219"/>
      <c r="Q117" s="268" t="s">
        <v>15519</v>
      </c>
      <c r="R117" s="216" t="str">
        <f ca="1">IF(ISERROR($V117),"",OFFSET('Smelter Look-up'!$C$4,$V117-4,0)&amp;"")</f>
        <v>Advanced Chemical Company</v>
      </c>
      <c r="S117" s="224" t="str">
        <f t="shared" ca="1" si="3"/>
        <v>US</v>
      </c>
      <c r="T117" s="224" t="str">
        <f ca="1">IF(B117="","",IF(ISERROR(MATCH($J117,SorP!$B$1:$B$6230,0)),"",INDIRECT("'SorP'!$A$"&amp;MATCH($J117,SorP!$B$1:$B$6230,0))))</f>
        <v>US-RI</v>
      </c>
      <c r="U117" s="239"/>
      <c r="V117" s="269">
        <f>IF(C117="",NA(),MATCH($B117&amp;$C117,'Smelter Look-up'!$J:$J,0))</f>
        <v>7</v>
      </c>
      <c r="W117" s="270"/>
      <c r="X117" s="270">
        <f t="shared" ca="1" si="4"/>
        <v>0</v>
      </c>
      <c r="Y117" s="270"/>
      <c r="Z117" s="270"/>
      <c r="AB117" s="272" t="str">
        <f t="shared" si="5"/>
        <v>GoldAdvanced Chemical Company</v>
      </c>
    </row>
    <row r="118" spans="1:28" s="271" customFormat="1" ht="76.5" customHeight="1">
      <c r="A118" s="215"/>
      <c r="B118" s="216" t="s">
        <v>1250</v>
      </c>
      <c r="C118" s="347" t="s">
        <v>2548</v>
      </c>
      <c r="D118" s="216"/>
      <c r="E118" s="216" t="str">
        <f ca="1">IF(ISERROR($V118),"",OFFSET('Smelter Look-up'!$D$4,$V118-4,0)&amp;"")</f>
        <v>JAPAN</v>
      </c>
      <c r="F118" s="216" t="str">
        <f ca="1">IF(ISERROR($V118),"",OFFSET('Smelter Look-up'!$E$4,$V118-4,0))</f>
        <v>CID000019</v>
      </c>
      <c r="G118" s="216" t="str">
        <f ca="1">IF(C118=$X$4,"Enter smelter details", IF(ISERROR($V118),"",OFFSET('Smelter Look-up'!$F$4,$V118-4,0)))</f>
        <v>RMI</v>
      </c>
      <c r="H118" s="217">
        <f ca="1">IF(ISERROR($V118),"",OFFSET('Smelter Look-up'!$G$4,$V118-4,0))</f>
        <v>0</v>
      </c>
      <c r="I118" s="218" t="str">
        <f ca="1">IF(ISERROR($V118),"",OFFSET('Smelter Look-up'!$H$4,$V118-4,0))</f>
        <v>Fuchu</v>
      </c>
      <c r="J118" s="218" t="str">
        <f ca="1">IF(ISERROR($V118),"",OFFSET('Smelter Look-up'!$I$4,$V118-4,0))</f>
        <v>Tokyo</v>
      </c>
      <c r="K118" s="267"/>
      <c r="L118" s="267"/>
      <c r="M118" s="267"/>
      <c r="N118" s="267"/>
      <c r="O118" s="267"/>
      <c r="P118" s="219"/>
      <c r="Q118" s="268" t="s">
        <v>15519</v>
      </c>
      <c r="R118" s="216" t="str">
        <f ca="1">IF(ISERROR($V118),"",OFFSET('Smelter Look-up'!$C$4,$V118-4,0)&amp;"")</f>
        <v>Aida Chemical Industries Co., Ltd.</v>
      </c>
      <c r="S118" s="224" t="str">
        <f t="shared" ca="1" si="3"/>
        <v>JP</v>
      </c>
      <c r="T118" s="224" t="str">
        <f ca="1">IF(B118="","",IF(ISERROR(MATCH($J118,SorP!$B$1:$B$6230,0)),"",INDIRECT("'SorP'!$A$"&amp;MATCH($J118,SorP!$B$1:$B$6230,0))))</f>
        <v>JP-13</v>
      </c>
      <c r="U118" s="239"/>
      <c r="V118" s="269">
        <f>IF(C118="",NA(),MATCH($B118&amp;$C118,'Smelter Look-up'!$J:$J,0))</f>
        <v>11</v>
      </c>
      <c r="W118" s="270"/>
      <c r="X118" s="270">
        <f t="shared" ca="1" si="4"/>
        <v>0</v>
      </c>
      <c r="Y118" s="270"/>
      <c r="Z118" s="270"/>
      <c r="AB118" s="272" t="str">
        <f t="shared" si="5"/>
        <v>GoldAida Chemical Industries Co., Ltd.</v>
      </c>
    </row>
    <row r="119" spans="1:28" s="271" customFormat="1" ht="127.5" customHeight="1">
      <c r="A119" s="215"/>
      <c r="B119" s="216" t="s">
        <v>1250</v>
      </c>
      <c r="C119" s="347" t="s">
        <v>56</v>
      </c>
      <c r="D119" s="216"/>
      <c r="E119" s="216" t="str">
        <f ca="1">IF(ISERROR($V119),"",OFFSET('Smelter Look-up'!$D$4,$V119-4,0)&amp;"")</f>
        <v>GERMANY</v>
      </c>
      <c r="F119" s="216" t="str">
        <f ca="1">IF(ISERROR($V119),"",OFFSET('Smelter Look-up'!$E$4,$V119-4,0))</f>
        <v>CID000035</v>
      </c>
      <c r="G119" s="216" t="str">
        <f ca="1">IF(C119=$X$4,"Enter smelter details", IF(ISERROR($V119),"",OFFSET('Smelter Look-up'!$F$4,$V119-4,0)))</f>
        <v>RMI</v>
      </c>
      <c r="H119" s="217">
        <f ca="1">IF(ISERROR($V119),"",OFFSET('Smelter Look-up'!$G$4,$V119-4,0))</f>
        <v>0</v>
      </c>
      <c r="I119" s="218" t="str">
        <f ca="1">IF(ISERROR($V119),"",OFFSET('Smelter Look-up'!$H$4,$V119-4,0))</f>
        <v>Pforzheim</v>
      </c>
      <c r="J119" s="218" t="str">
        <f ca="1">IF(ISERROR($V119),"",OFFSET('Smelter Look-up'!$I$4,$V119-4,0))</f>
        <v>Baden-Württemberg</v>
      </c>
      <c r="K119" s="267"/>
      <c r="L119" s="267"/>
      <c r="M119" s="267"/>
      <c r="N119" s="267"/>
      <c r="O119" s="267"/>
      <c r="P119" s="219"/>
      <c r="Q119" s="268" t="s">
        <v>15519</v>
      </c>
      <c r="R119" s="216" t="str">
        <f ca="1">IF(ISERROR($V119),"",OFFSET('Smelter Look-up'!$C$4,$V119-4,0)&amp;"")</f>
        <v>Allgemeine Gold-und Silberscheideanstalt A.G.</v>
      </c>
      <c r="S119" s="224" t="str">
        <f t="shared" ca="1" si="3"/>
        <v>DE</v>
      </c>
      <c r="T119" s="224" t="str">
        <f ca="1">IF(B119="","",IF(ISERROR(MATCH($J119,SorP!$B$1:$B$6230,0)),"",INDIRECT("'SorP'!$A$"&amp;MATCH($J119,SorP!$B$1:$B$6230,0))))</f>
        <v>DE-BW</v>
      </c>
      <c r="U119" s="239"/>
      <c r="V119" s="269">
        <f>IF(C119="",NA(),MATCH($B119&amp;$C119,'Smelter Look-up'!$J:$J,0))</f>
        <v>14</v>
      </c>
      <c r="W119" s="270"/>
      <c r="X119" s="270">
        <f t="shared" ca="1" si="4"/>
        <v>0</v>
      </c>
      <c r="Y119" s="270"/>
      <c r="Z119" s="270"/>
      <c r="AB119" s="272" t="str">
        <f t="shared" si="5"/>
        <v>GoldAllgemeine Gold-und Silberscheideanstalt A.G.</v>
      </c>
    </row>
    <row r="120" spans="1:28" s="271" customFormat="1" ht="76.5" customHeight="1">
      <c r="A120" s="215"/>
      <c r="B120" s="216" t="s">
        <v>1250</v>
      </c>
      <c r="C120" s="347" t="s">
        <v>713</v>
      </c>
      <c r="D120" s="216"/>
      <c r="E120" s="216" t="str">
        <f ca="1">IF(ISERROR($V120),"",OFFSET('Smelter Look-up'!$D$4,$V120-4,0)&amp;"")</f>
        <v>UZBEKISTAN</v>
      </c>
      <c r="F120" s="216" t="str">
        <f ca="1">IF(ISERROR($V120),"",OFFSET('Smelter Look-up'!$E$4,$V120-4,0))</f>
        <v>CID000041</v>
      </c>
      <c r="G120" s="216" t="str">
        <f ca="1">IF(C120=$X$4,"Enter smelter details", IF(ISERROR($V120),"",OFFSET('Smelter Look-up'!$F$4,$V120-4,0)))</f>
        <v>RMI</v>
      </c>
      <c r="H120" s="217">
        <f ca="1">IF(ISERROR($V120),"",OFFSET('Smelter Look-up'!$G$4,$V120-4,0))</f>
        <v>0</v>
      </c>
      <c r="I120" s="218" t="str">
        <f ca="1">IF(ISERROR($V120),"",OFFSET('Smelter Look-up'!$H$4,$V120-4,0))</f>
        <v>Almalyk</v>
      </c>
      <c r="J120" s="218" t="str">
        <f ca="1">IF(ISERROR($V120),"",OFFSET('Smelter Look-up'!$I$4,$V120-4,0))</f>
        <v>Toshkent</v>
      </c>
      <c r="K120" s="267"/>
      <c r="L120" s="267"/>
      <c r="M120" s="267"/>
      <c r="N120" s="267"/>
      <c r="O120" s="267"/>
      <c r="P120" s="219"/>
      <c r="Q120" s="268" t="s">
        <v>15519</v>
      </c>
      <c r="R120" s="216" t="str">
        <f ca="1">IF(ISERROR($V120),"",OFFSET('Smelter Look-up'!$C$4,$V120-4,0)&amp;"")</f>
        <v>Almalyk Mining and Metallurgical Complex (AMMC)</v>
      </c>
      <c r="S120" s="224" t="str">
        <f t="shared" ca="1" si="3"/>
        <v>UZ</v>
      </c>
      <c r="T120" s="224" t="str">
        <f ca="1">IF(B120="","",IF(ISERROR(MATCH($J120,SorP!$B$1:$B$6230,0)),"",INDIRECT("'SorP'!$A$"&amp;MATCH($J120,SorP!$B$1:$B$6230,0))))</f>
        <v>UZ-TK</v>
      </c>
      <c r="U120" s="239"/>
      <c r="V120" s="269">
        <f>IF(C120="",NA(),MATCH($B120&amp;$C120,'Smelter Look-up'!$J:$J,0))</f>
        <v>15</v>
      </c>
      <c r="W120" s="270"/>
      <c r="X120" s="270">
        <f t="shared" ca="1" si="4"/>
        <v>0</v>
      </c>
      <c r="Y120" s="270"/>
      <c r="Z120" s="270"/>
      <c r="AB120" s="272" t="str">
        <f t="shared" si="5"/>
        <v>GoldAlmalyk Mining and Metallurgical Complex (AMMC)</v>
      </c>
    </row>
    <row r="121" spans="1:28" s="271" customFormat="1" ht="89.25">
      <c r="A121" s="215"/>
      <c r="B121" s="216" t="s">
        <v>1250</v>
      </c>
      <c r="C121" s="347" t="s">
        <v>13316</v>
      </c>
      <c r="D121" s="216"/>
      <c r="E121" s="216" t="str">
        <f ca="1">IF(ISERROR($V121),"",OFFSET('Smelter Look-up'!$D$4,$V121-4,0)&amp;"")</f>
        <v>BRAZIL</v>
      </c>
      <c r="F121" s="216" t="str">
        <f ca="1">IF(ISERROR($V121),"",OFFSET('Smelter Look-up'!$E$4,$V121-4,0))</f>
        <v>CID000058</v>
      </c>
      <c r="G121" s="216" t="str">
        <f ca="1">IF(C121=$X$4,"Enter smelter details", IF(ISERROR($V121),"",OFFSET('Smelter Look-up'!$F$4,$V121-4,0)))</f>
        <v>RMI</v>
      </c>
      <c r="H121" s="217">
        <f ca="1">IF(ISERROR($V121),"",OFFSET('Smelter Look-up'!$G$4,$V121-4,0))</f>
        <v>0</v>
      </c>
      <c r="I121" s="218" t="str">
        <f ca="1">IF(ISERROR($V121),"",OFFSET('Smelter Look-up'!$H$4,$V121-4,0))</f>
        <v>Nova Lima</v>
      </c>
      <c r="J121" s="218" t="str">
        <f ca="1">IF(ISERROR($V121),"",OFFSET('Smelter Look-up'!$I$4,$V121-4,0))</f>
        <v>Minas Gerais</v>
      </c>
      <c r="K121" s="267"/>
      <c r="L121" s="267"/>
      <c r="M121" s="267"/>
      <c r="N121" s="267"/>
      <c r="O121" s="267"/>
      <c r="P121" s="219"/>
      <c r="Q121" s="268" t="s">
        <v>15519</v>
      </c>
      <c r="R121" s="216" t="str">
        <f ca="1">IF(ISERROR($V121),"",OFFSET('Smelter Look-up'!$C$4,$V121-4,0)&amp;"")</f>
        <v>AngloGold Ashanti Corrego do Sitio Mineracao</v>
      </c>
      <c r="S121" s="224" t="str">
        <f t="shared" ca="1" si="3"/>
        <v>BR</v>
      </c>
      <c r="T121" s="224" t="str">
        <f ca="1">IF(B121="","",IF(ISERROR(MATCH($J121,SorP!$B$1:$B$6230,0)),"",INDIRECT("'SorP'!$A$"&amp;MATCH($J121,SorP!$B$1:$B$6230,0))))</f>
        <v>BR-MG</v>
      </c>
      <c r="U121" s="239"/>
      <c r="V121" s="269">
        <f>IF(C121="",NA(),MATCH($B121&amp;$C121,'Smelter Look-up'!$J:$J,0))</f>
        <v>18</v>
      </c>
      <c r="W121" s="270"/>
      <c r="X121" s="270">
        <f t="shared" ca="1" si="4"/>
        <v>0</v>
      </c>
      <c r="Y121" s="270"/>
      <c r="Z121" s="270"/>
      <c r="AB121" s="272" t="str">
        <f t="shared" si="5"/>
        <v>GoldAngloGold Ashanti Corrego do Sitio Mineracao</v>
      </c>
    </row>
    <row r="122" spans="1:28" s="271" customFormat="1" ht="51">
      <c r="A122" s="215"/>
      <c r="B122" s="216" t="s">
        <v>1250</v>
      </c>
      <c r="C122" s="347" t="s">
        <v>2907</v>
      </c>
      <c r="D122" s="216"/>
      <c r="E122" s="216" t="str">
        <f ca="1">IF(ISERROR($V122),"",OFFSET('Smelter Look-up'!$D$4,$V122-4,0)&amp;"")</f>
        <v>JAPAN</v>
      </c>
      <c r="F122" s="216" t="str">
        <f ca="1">IF(ISERROR($V122),"",OFFSET('Smelter Look-up'!$E$4,$V122-4,0))</f>
        <v>CID000082</v>
      </c>
      <c r="G122" s="216" t="str">
        <f ca="1">IF(C122=$X$4,"Enter smelter details", IF(ISERROR($V122),"",OFFSET('Smelter Look-up'!$F$4,$V122-4,0)))</f>
        <v>RMI</v>
      </c>
      <c r="H122" s="217">
        <f ca="1">IF(ISERROR($V122),"",OFFSET('Smelter Look-up'!$G$4,$V122-4,0))</f>
        <v>0</v>
      </c>
      <c r="I122" s="218" t="str">
        <f ca="1">IF(ISERROR($V122),"",OFFSET('Smelter Look-up'!$H$4,$V122-4,0))</f>
        <v>Kobe</v>
      </c>
      <c r="J122" s="218" t="str">
        <f ca="1">IF(ISERROR($V122),"",OFFSET('Smelter Look-up'!$I$4,$V122-4,0))</f>
        <v>Hyogo</v>
      </c>
      <c r="K122" s="267"/>
      <c r="L122" s="267"/>
      <c r="M122" s="267"/>
      <c r="N122" s="267"/>
      <c r="O122" s="267"/>
      <c r="P122" s="219"/>
      <c r="Q122" s="268" t="s">
        <v>15519</v>
      </c>
      <c r="R122" s="216" t="str">
        <f ca="1">IF(ISERROR($V122),"",OFFSET('Smelter Look-up'!$C$4,$V122-4,0)&amp;"")</f>
        <v>Asahi Pretec Corp.</v>
      </c>
      <c r="S122" s="224" t="str">
        <f t="shared" ca="1" si="3"/>
        <v>JP</v>
      </c>
      <c r="T122" s="224" t="str">
        <f ca="1">IF(B122="","",IF(ISERROR(MATCH($J122,SorP!$B$1:$B$6230,0)),"",INDIRECT("'SorP'!$A$"&amp;MATCH($J122,SorP!$B$1:$B$6230,0))))</f>
        <v>JP-28</v>
      </c>
      <c r="U122" s="239"/>
      <c r="V122" s="269">
        <f>IF(C122="",NA(),MATCH($B122&amp;$C122,'Smelter Look-up'!$J:$J,0))</f>
        <v>24</v>
      </c>
      <c r="W122" s="270"/>
      <c r="X122" s="270">
        <f t="shared" ca="1" si="4"/>
        <v>0</v>
      </c>
      <c r="Y122" s="270"/>
      <c r="Z122" s="270"/>
      <c r="AB122" s="272" t="str">
        <f t="shared" si="5"/>
        <v>GoldAsahi Pretec Corp.</v>
      </c>
    </row>
    <row r="123" spans="1:28" s="271" customFormat="1" ht="25.5">
      <c r="A123" s="215"/>
      <c r="B123" s="216" t="s">
        <v>1250</v>
      </c>
      <c r="C123" s="347" t="s">
        <v>1350</v>
      </c>
      <c r="D123" s="216"/>
      <c r="E123" s="216" t="str">
        <f ca="1">IF(ISERROR($V123),"",OFFSET('Smelter Look-up'!$D$4,$V123-4,0)&amp;"")</f>
        <v>GERMANY</v>
      </c>
      <c r="F123" s="216" t="str">
        <f ca="1">IF(ISERROR($V123),"",OFFSET('Smelter Look-up'!$E$4,$V123-4,0))</f>
        <v>CID000113</v>
      </c>
      <c r="G123" s="216" t="str">
        <f ca="1">IF(C123=$X$4,"Enter smelter details", IF(ISERROR($V123),"",OFFSET('Smelter Look-up'!$F$4,$V123-4,0)))</f>
        <v>RMI</v>
      </c>
      <c r="H123" s="217">
        <f ca="1">IF(ISERROR($V123),"",OFFSET('Smelter Look-up'!$G$4,$V123-4,0))</f>
        <v>0</v>
      </c>
      <c r="I123" s="218" t="str">
        <f ca="1">IF(ISERROR($V123),"",OFFSET('Smelter Look-up'!$H$4,$V123-4,0))</f>
        <v>Hamburg</v>
      </c>
      <c r="J123" s="218" t="str">
        <f ca="1">IF(ISERROR($V123),"",OFFSET('Smelter Look-up'!$I$4,$V123-4,0))</f>
        <v>Hamburg</v>
      </c>
      <c r="K123" s="267"/>
      <c r="L123" s="267"/>
      <c r="M123" s="267"/>
      <c r="N123" s="267"/>
      <c r="O123" s="267"/>
      <c r="P123" s="219"/>
      <c r="Q123" s="268" t="s">
        <v>15519</v>
      </c>
      <c r="R123" s="216" t="str">
        <f ca="1">IF(ISERROR($V123),"",OFFSET('Smelter Look-up'!$C$4,$V123-4,0)&amp;"")</f>
        <v>Aurubis AG</v>
      </c>
      <c r="S123" s="224" t="str">
        <f t="shared" ca="1" si="3"/>
        <v>DE</v>
      </c>
      <c r="T123" s="224" t="str">
        <f ca="1">IF(B123="","",IF(ISERROR(MATCH($J123,SorP!$B$1:$B$6230,0)),"",INDIRECT("'SorP'!$A$"&amp;MATCH($J123,SorP!$B$1:$B$6230,0))))</f>
        <v>DE-HH</v>
      </c>
      <c r="U123" s="239"/>
      <c r="V123" s="269">
        <f>IF(C123="",NA(),MATCH($B123&amp;$C123,'Smelter Look-up'!$J:$J,0))</f>
        <v>31</v>
      </c>
      <c r="W123" s="270"/>
      <c r="X123" s="270">
        <f t="shared" ca="1" si="4"/>
        <v>0</v>
      </c>
      <c r="Y123" s="270"/>
      <c r="Z123" s="270"/>
      <c r="AB123" s="272" t="str">
        <f t="shared" si="5"/>
        <v>GoldAurubis AG</v>
      </c>
    </row>
    <row r="124" spans="1:28" s="271" customFormat="1" ht="127.5">
      <c r="A124" s="215"/>
      <c r="B124" s="216" t="s">
        <v>1250</v>
      </c>
      <c r="C124" s="347" t="s">
        <v>1020</v>
      </c>
      <c r="D124" s="216"/>
      <c r="E124" s="216" t="str">
        <f ca="1">IF(ISERROR($V124),"",OFFSET('Smelter Look-up'!$D$4,$V124-4,0)&amp;"")</f>
        <v>PHILIPPINES</v>
      </c>
      <c r="F124" s="216" t="str">
        <f ca="1">IF(ISERROR($V124),"",OFFSET('Smelter Look-up'!$E$4,$V124-4,0))</f>
        <v>CID000128</v>
      </c>
      <c r="G124" s="216" t="str">
        <f ca="1">IF(C124=$X$4,"Enter smelter details", IF(ISERROR($V124),"",OFFSET('Smelter Look-up'!$F$4,$V124-4,0)))</f>
        <v>RMI</v>
      </c>
      <c r="H124" s="217">
        <f ca="1">IF(ISERROR($V124),"",OFFSET('Smelter Look-up'!$G$4,$V124-4,0))</f>
        <v>0</v>
      </c>
      <c r="I124" s="218" t="str">
        <f ca="1">IF(ISERROR($V124),"",OFFSET('Smelter Look-up'!$H$4,$V124-4,0))</f>
        <v>Quezon City</v>
      </c>
      <c r="J124" s="218" t="str">
        <f ca="1">IF(ISERROR($V124),"",OFFSET('Smelter Look-up'!$I$4,$V124-4,0))</f>
        <v>Rizal</v>
      </c>
      <c r="K124" s="267"/>
      <c r="L124" s="267"/>
      <c r="M124" s="267"/>
      <c r="N124" s="267"/>
      <c r="O124" s="267"/>
      <c r="P124" s="219"/>
      <c r="Q124" s="268" t="s">
        <v>15519</v>
      </c>
      <c r="R124" s="216" t="str">
        <f ca="1">IF(ISERROR($V124),"",OFFSET('Smelter Look-up'!$C$4,$V124-4,0)&amp;"")</f>
        <v>Bangko Sentral ng Pilipinas (Central Bank of the Philippines)</v>
      </c>
      <c r="S124" s="224" t="str">
        <f t="shared" ca="1" si="3"/>
        <v>PH</v>
      </c>
      <c r="T124" s="224" t="str">
        <f ca="1">IF(B124="","",IF(ISERROR(MATCH($J124,SorP!$B$1:$B$6230,0)),"",INDIRECT("'SorP'!$A$"&amp;MATCH($J124,SorP!$B$1:$B$6230,0))))</f>
        <v>PH-RIZ</v>
      </c>
      <c r="U124" s="239"/>
      <c r="V124" s="269">
        <f>IF(C124="",NA(),MATCH($B124&amp;$C124,'Smelter Look-up'!$J:$J,0))</f>
        <v>35</v>
      </c>
      <c r="W124" s="270"/>
      <c r="X124" s="270">
        <f t="shared" ca="1" si="4"/>
        <v>0</v>
      </c>
      <c r="Y124" s="270"/>
      <c r="Z124" s="270"/>
      <c r="AB124" s="272" t="str">
        <f t="shared" si="5"/>
        <v>GoldBangko Sentral ng Pilipinas (Central Bank of the Philippines)</v>
      </c>
    </row>
    <row r="125" spans="1:28" s="271" customFormat="1" ht="25.5">
      <c r="A125" s="215"/>
      <c r="B125" s="216" t="s">
        <v>1250</v>
      </c>
      <c r="C125" s="347" t="s">
        <v>1352</v>
      </c>
      <c r="D125" s="216"/>
      <c r="E125" s="216" t="str">
        <f ca="1">IF(ISERROR($V125),"",OFFSET('Smelter Look-up'!$D$4,$V125-4,0)&amp;"")</f>
        <v>SWEDEN</v>
      </c>
      <c r="F125" s="216" t="str">
        <f ca="1">IF(ISERROR($V125),"",OFFSET('Smelter Look-up'!$E$4,$V125-4,0))</f>
        <v>CID000157</v>
      </c>
      <c r="G125" s="216" t="str">
        <f ca="1">IF(C125=$X$4,"Enter smelter details", IF(ISERROR($V125),"",OFFSET('Smelter Look-up'!$F$4,$V125-4,0)))</f>
        <v>RMI</v>
      </c>
      <c r="H125" s="217">
        <f ca="1">IF(ISERROR($V125),"",OFFSET('Smelter Look-up'!$G$4,$V125-4,0))</f>
        <v>0</v>
      </c>
      <c r="I125" s="218" t="str">
        <f ca="1">IF(ISERROR($V125),"",OFFSET('Smelter Look-up'!$H$4,$V125-4,0))</f>
        <v>Skelleftehamn</v>
      </c>
      <c r="J125" s="218" t="str">
        <f ca="1">IF(ISERROR($V125),"",OFFSET('Smelter Look-up'!$I$4,$V125-4,0))</f>
        <v>Västerbottens län [SE-24]</v>
      </c>
      <c r="K125" s="267"/>
      <c r="L125" s="267"/>
      <c r="M125" s="267"/>
      <c r="N125" s="267"/>
      <c r="O125" s="267"/>
      <c r="P125" s="219"/>
      <c r="Q125" s="268" t="s">
        <v>15519</v>
      </c>
      <c r="R125" s="216" t="str">
        <f ca="1">IF(ISERROR($V125),"",OFFSET('Smelter Look-up'!$C$4,$V125-4,0)&amp;"")</f>
        <v>Boliden AB</v>
      </c>
      <c r="S125" s="224" t="str">
        <f t="shared" ca="1" si="3"/>
        <v>SE</v>
      </c>
      <c r="T125" s="224" t="str">
        <f ca="1">IF(B125="","",IF(ISERROR(MATCH($J125,SorP!$B$1:$B$6230,0)),"",INDIRECT("'SorP'!$A$"&amp;MATCH($J125,SorP!$B$1:$B$6230,0))))</f>
        <v>SE-AC</v>
      </c>
      <c r="U125" s="239"/>
      <c r="V125" s="269">
        <f>IF(C125="",NA(),MATCH($B125&amp;$C125,'Smelter Look-up'!$J:$J,0))</f>
        <v>36</v>
      </c>
      <c r="W125" s="270"/>
      <c r="X125" s="270">
        <f t="shared" ca="1" si="4"/>
        <v>0</v>
      </c>
      <c r="Y125" s="270"/>
      <c r="Z125" s="270"/>
      <c r="AB125" s="272" t="str">
        <f t="shared" si="5"/>
        <v>GoldBoliden AB</v>
      </c>
    </row>
    <row r="126" spans="1:28" s="271" customFormat="1" ht="51">
      <c r="A126" s="215"/>
      <c r="B126" s="216" t="s">
        <v>1250</v>
      </c>
      <c r="C126" s="347" t="s">
        <v>752</v>
      </c>
      <c r="D126" s="216"/>
      <c r="E126" s="216" t="str">
        <f ca="1">IF(ISERROR($V126),"",OFFSET('Smelter Look-up'!$D$4,$V126-4,0)&amp;"")</f>
        <v>GERMANY</v>
      </c>
      <c r="F126" s="216" t="str">
        <f ca="1">IF(ISERROR($V126),"",OFFSET('Smelter Look-up'!$E$4,$V126-4,0))</f>
        <v>CID000176</v>
      </c>
      <c r="G126" s="216" t="str">
        <f ca="1">IF(C126=$X$4,"Enter smelter details", IF(ISERROR($V126),"",OFFSET('Smelter Look-up'!$F$4,$V126-4,0)))</f>
        <v>RMI</v>
      </c>
      <c r="H126" s="217">
        <f ca="1">IF(ISERROR($V126),"",OFFSET('Smelter Look-up'!$G$4,$V126-4,0))</f>
        <v>0</v>
      </c>
      <c r="I126" s="218" t="str">
        <f ca="1">IF(ISERROR($V126),"",OFFSET('Smelter Look-up'!$H$4,$V126-4,0))</f>
        <v>Pforzheim</v>
      </c>
      <c r="J126" s="218" t="str">
        <f ca="1">IF(ISERROR($V126),"",OFFSET('Smelter Look-up'!$I$4,$V126-4,0))</f>
        <v>Baden-Württemberg</v>
      </c>
      <c r="K126" s="267"/>
      <c r="L126" s="267"/>
      <c r="M126" s="267"/>
      <c r="N126" s="267"/>
      <c r="O126" s="267"/>
      <c r="P126" s="219"/>
      <c r="Q126" s="268" t="s">
        <v>15519</v>
      </c>
      <c r="R126" s="216" t="str">
        <f ca="1">IF(ISERROR($V126),"",OFFSET('Smelter Look-up'!$C$4,$V126-4,0)&amp;"")</f>
        <v>C. Hafner GmbH + Co. KG</v>
      </c>
      <c r="S126" s="224" t="str">
        <f t="shared" ca="1" si="3"/>
        <v>DE</v>
      </c>
      <c r="T126" s="224" t="str">
        <f ca="1">IF(B126="","",IF(ISERROR(MATCH($J126,SorP!$B$1:$B$6230,0)),"",INDIRECT("'SorP'!$A$"&amp;MATCH($J126,SorP!$B$1:$B$6230,0))))</f>
        <v>DE-BW</v>
      </c>
      <c r="U126" s="239"/>
      <c r="V126" s="269">
        <f>IF(C126="",NA(),MATCH($B126&amp;$C126,'Smelter Look-up'!$J:$J,0))</f>
        <v>37</v>
      </c>
      <c r="W126" s="270"/>
      <c r="X126" s="270">
        <f t="shared" ca="1" si="4"/>
        <v>0</v>
      </c>
      <c r="Y126" s="270"/>
      <c r="Z126" s="270"/>
      <c r="AB126" s="272" t="str">
        <f t="shared" si="5"/>
        <v>GoldC. Hafner GmbH + Co. KG</v>
      </c>
    </row>
    <row r="127" spans="1:28" s="271" customFormat="1" ht="102">
      <c r="A127" s="215"/>
      <c r="B127" s="216" t="s">
        <v>1250</v>
      </c>
      <c r="C127" s="347" t="s">
        <v>2678</v>
      </c>
      <c r="D127" s="216"/>
      <c r="E127" s="216" t="str">
        <f ca="1">IF(ISERROR($V127),"",OFFSET('Smelter Look-up'!$D$4,$V127-4,0)&amp;"")</f>
        <v>CANADA</v>
      </c>
      <c r="F127" s="216" t="str">
        <f ca="1">IF(ISERROR($V127),"",OFFSET('Smelter Look-up'!$E$4,$V127-4,0))</f>
        <v>CID000185</v>
      </c>
      <c r="G127" s="216" t="str">
        <f ca="1">IF(C127=$X$4,"Enter smelter details", IF(ISERROR($V127),"",OFFSET('Smelter Look-up'!$F$4,$V127-4,0)))</f>
        <v>RMI</v>
      </c>
      <c r="H127" s="217">
        <f ca="1">IF(ISERROR($V127),"",OFFSET('Smelter Look-up'!$G$4,$V127-4,0))</f>
        <v>0</v>
      </c>
      <c r="I127" s="218" t="str">
        <f ca="1">IF(ISERROR($V127),"",OFFSET('Smelter Look-up'!$H$4,$V127-4,0))</f>
        <v>Montréal</v>
      </c>
      <c r="J127" s="218" t="str">
        <f ca="1">IF(ISERROR($V127),"",OFFSET('Smelter Look-up'!$I$4,$V127-4,0))</f>
        <v>Quebec</v>
      </c>
      <c r="K127" s="267"/>
      <c r="L127" s="267"/>
      <c r="M127" s="267"/>
      <c r="N127" s="267"/>
      <c r="O127" s="267"/>
      <c r="P127" s="219"/>
      <c r="Q127" s="268" t="s">
        <v>15519</v>
      </c>
      <c r="R127" s="216" t="str">
        <f ca="1">IF(ISERROR($V127),"",OFFSET('Smelter Look-up'!$C$4,$V127-4,0)&amp;"")</f>
        <v>CCR Refinery - Glencore Canada Corporation</v>
      </c>
      <c r="S127" s="224" t="str">
        <f t="shared" ca="1" si="3"/>
        <v>CA</v>
      </c>
      <c r="T127" s="224" t="str">
        <f ca="1">IF(B127="","",IF(ISERROR(MATCH($J127,SorP!$B$1:$B$6230,0)),"",INDIRECT("'SorP'!$A$"&amp;MATCH($J127,SorP!$B$1:$B$6230,0))))</f>
        <v>CA-QC</v>
      </c>
      <c r="U127" s="239"/>
      <c r="V127" s="269">
        <f>IF(C127="",NA(),MATCH($B127&amp;$C127,'Smelter Look-up'!$J:$J,0))</f>
        <v>40</v>
      </c>
      <c r="W127" s="270"/>
      <c r="X127" s="270">
        <f t="shared" ca="1" si="4"/>
        <v>0</v>
      </c>
      <c r="Y127" s="270"/>
      <c r="Z127" s="270"/>
      <c r="AB127" s="272" t="str">
        <f t="shared" si="5"/>
        <v>GoldCCR Refinery - Glencore Canada Corporation</v>
      </c>
    </row>
    <row r="128" spans="1:28" s="271" customFormat="1" ht="51">
      <c r="A128" s="215"/>
      <c r="B128" s="216" t="s">
        <v>1250</v>
      </c>
      <c r="C128" s="347" t="s">
        <v>3185</v>
      </c>
      <c r="D128" s="216"/>
      <c r="E128" s="216" t="str">
        <f ca="1">IF(ISERROR($V128),"",OFFSET('Smelter Look-up'!$D$4,$V128-4,0)&amp;"")</f>
        <v>SWITZERLAND</v>
      </c>
      <c r="F128" s="216" t="str">
        <f ca="1">IF(ISERROR($V128),"",OFFSET('Smelter Look-up'!$E$4,$V128-4,0))</f>
        <v>CID000189</v>
      </c>
      <c r="G128" s="216" t="str">
        <f ca="1">IF(C128=$X$4,"Enter smelter details", IF(ISERROR($V128),"",OFFSET('Smelter Look-up'!$F$4,$V128-4,0)))</f>
        <v>RMI</v>
      </c>
      <c r="H128" s="217">
        <f ca="1">IF(ISERROR($V128),"",OFFSET('Smelter Look-up'!$G$4,$V128-4,0))</f>
        <v>0</v>
      </c>
      <c r="I128" s="218" t="str">
        <f ca="1">IF(ISERROR($V128),"",OFFSET('Smelter Look-up'!$H$4,$V128-4,0))</f>
        <v>Biel-Bienne</v>
      </c>
      <c r="J128" s="218" t="str">
        <f ca="1">IF(ISERROR($V128),"",OFFSET('Smelter Look-up'!$I$4,$V128-4,0))</f>
        <v>Bern</v>
      </c>
      <c r="K128" s="267"/>
      <c r="L128" s="267"/>
      <c r="M128" s="267"/>
      <c r="N128" s="267"/>
      <c r="O128" s="267"/>
      <c r="P128" s="219"/>
      <c r="Q128" s="268" t="s">
        <v>15519</v>
      </c>
      <c r="R128" s="216" t="str">
        <f ca="1">IF(ISERROR($V128),"",OFFSET('Smelter Look-up'!$C$4,$V128-4,0)&amp;"")</f>
        <v>Cendres + Metaux S.A.</v>
      </c>
      <c r="S128" s="224" t="str">
        <f t="shared" ca="1" si="3"/>
        <v>CH</v>
      </c>
      <c r="T128" s="224" t="str">
        <f ca="1">IF(B128="","",IF(ISERROR(MATCH($J128,SorP!$B$1:$B$6230,0)),"",INDIRECT("'SorP'!$A$"&amp;MATCH($J128,SorP!$B$1:$B$6230,0))))</f>
        <v>CH-BE</v>
      </c>
      <c r="U128" s="239"/>
      <c r="V128" s="269">
        <f>IF(C128="",NA(),MATCH($B128&amp;$C128,'Smelter Look-up'!$J:$J,0))</f>
        <v>42</v>
      </c>
      <c r="W128" s="270"/>
      <c r="X128" s="270">
        <f t="shared" ca="1" si="4"/>
        <v>0</v>
      </c>
      <c r="Y128" s="270"/>
      <c r="Z128" s="270"/>
      <c r="AB128" s="272" t="str">
        <f t="shared" si="5"/>
        <v>GoldCendres + Metaux S.A.</v>
      </c>
    </row>
    <row r="129" spans="1:28" s="271" customFormat="1" ht="38.25">
      <c r="A129" s="215"/>
      <c r="B129" s="216" t="s">
        <v>1250</v>
      </c>
      <c r="C129" s="347" t="s">
        <v>57</v>
      </c>
      <c r="D129" s="216"/>
      <c r="E129" s="216" t="str">
        <f ca="1">IF(ISERROR($V129),"",OFFSET('Smelter Look-up'!$D$4,$V129-4,0)&amp;"")</f>
        <v>ITALY</v>
      </c>
      <c r="F129" s="216" t="str">
        <f ca="1">IF(ISERROR($V129),"",OFFSET('Smelter Look-up'!$E$4,$V129-4,0))</f>
        <v>CID000233</v>
      </c>
      <c r="G129" s="216" t="str">
        <f ca="1">IF(C129=$X$4,"Enter smelter details", IF(ISERROR($V129),"",OFFSET('Smelter Look-up'!$F$4,$V129-4,0)))</f>
        <v>RMI</v>
      </c>
      <c r="H129" s="217">
        <f ca="1">IF(ISERROR($V129),"",OFFSET('Smelter Look-up'!$G$4,$V129-4,0))</f>
        <v>0</v>
      </c>
      <c r="I129" s="218" t="str">
        <f ca="1">IF(ISERROR($V129),"",OFFSET('Smelter Look-up'!$H$4,$V129-4,0))</f>
        <v>Arezzo</v>
      </c>
      <c r="J129" s="218" t="str">
        <f ca="1">IF(ISERROR($V129),"",OFFSET('Smelter Look-up'!$I$4,$V129-4,0))</f>
        <v>Toscana</v>
      </c>
      <c r="K129" s="267"/>
      <c r="L129" s="267"/>
      <c r="M129" s="267"/>
      <c r="N129" s="267"/>
      <c r="O129" s="267"/>
      <c r="P129" s="219"/>
      <c r="Q129" s="268" t="s">
        <v>15519</v>
      </c>
      <c r="R129" s="216" t="str">
        <f ca="1">IF(ISERROR($V129),"",OFFSET('Smelter Look-up'!$C$4,$V129-4,0)&amp;"")</f>
        <v>Chimet S.p.A.</v>
      </c>
      <c r="S129" s="224" t="str">
        <f t="shared" ca="1" si="3"/>
        <v>IT</v>
      </c>
      <c r="T129" s="224" t="str">
        <f ca="1">IF(B129="","",IF(ISERROR(MATCH($J129,SorP!$B$1:$B$6230,0)),"",INDIRECT("'SorP'!$A$"&amp;MATCH($J129,SorP!$B$1:$B$6230,0))))</f>
        <v>IT-52</v>
      </c>
      <c r="U129" s="239"/>
      <c r="V129" s="269">
        <f>IF(C129="",NA(),MATCH($B129&amp;$C129,'Smelter Look-up'!$J:$J,0))</f>
        <v>47</v>
      </c>
      <c r="W129" s="270"/>
      <c r="X129" s="270">
        <f t="shared" ca="1" si="4"/>
        <v>0</v>
      </c>
      <c r="Y129" s="270"/>
      <c r="Z129" s="270"/>
      <c r="AB129" s="272" t="str">
        <f t="shared" si="5"/>
        <v>GoldChimet S.p.A.</v>
      </c>
    </row>
    <row r="130" spans="1:28" s="271" customFormat="1" ht="51">
      <c r="A130" s="215"/>
      <c r="B130" s="216" t="s">
        <v>1250</v>
      </c>
      <c r="C130" s="347" t="s">
        <v>2552</v>
      </c>
      <c r="D130" s="216"/>
      <c r="E130" s="216" t="str">
        <f ca="1">IF(ISERROR($V130),"",OFFSET('Smelter Look-up'!$D$4,$V130-4,0)&amp;"")</f>
        <v>KOREA, REPUBLIC OF</v>
      </c>
      <c r="F130" s="216" t="str">
        <f ca="1">IF(ISERROR($V130),"",OFFSET('Smelter Look-up'!$E$4,$V130-4,0))</f>
        <v>CID000328</v>
      </c>
      <c r="G130" s="216" t="str">
        <f ca="1">IF(C130=$X$4,"Enter smelter details", IF(ISERROR($V130),"",OFFSET('Smelter Look-up'!$F$4,$V130-4,0)))</f>
        <v>RMI</v>
      </c>
      <c r="H130" s="217">
        <f ca="1">IF(ISERROR($V130),"",OFFSET('Smelter Look-up'!$G$4,$V130-4,0))</f>
        <v>0</v>
      </c>
      <c r="I130" s="218" t="str">
        <f ca="1">IF(ISERROR($V130),"",OFFSET('Smelter Look-up'!$H$4,$V130-4,0))</f>
        <v>Namdong-gu</v>
      </c>
      <c r="J130" s="218" t="str">
        <f ca="1">IF(ISERROR($V130),"",OFFSET('Smelter Look-up'!$I$4,$V130-4,0))</f>
        <v>Incheon-gwangyeoksi</v>
      </c>
      <c r="K130" s="267"/>
      <c r="L130" s="267"/>
      <c r="M130" s="267"/>
      <c r="N130" s="267"/>
      <c r="O130" s="267"/>
      <c r="P130" s="219"/>
      <c r="Q130" s="268" t="s">
        <v>15519</v>
      </c>
      <c r="R130" s="216" t="str">
        <f ca="1">IF(ISERROR($V130),"",OFFSET('Smelter Look-up'!$C$4,$V130-4,0)&amp;"")</f>
        <v>Daejin Indus Co., Ltd.</v>
      </c>
      <c r="S130" s="224" t="str">
        <f t="shared" ref="S130:S193" ca="1" si="6">IF(B130="","",IF(ISERROR(MATCH($E130,CL,0)),"Unknown",INDIRECT("'C'!$A$"&amp;MATCH($E130,CL,0)+1)))</f>
        <v>KR</v>
      </c>
      <c r="T130" s="224" t="str">
        <f ca="1">IF(B130="","",IF(ISERROR(MATCH($J130,SorP!$B$1:$B$6230,0)),"",INDIRECT("'SorP'!$A$"&amp;MATCH($J130,SorP!$B$1:$B$6230,0))))</f>
        <v>KR-28</v>
      </c>
      <c r="U130" s="239"/>
      <c r="V130" s="269">
        <f>IF(C130="",NA(),MATCH($B130&amp;$C130,'Smelter Look-up'!$J:$J,0))</f>
        <v>51</v>
      </c>
      <c r="W130" s="270"/>
      <c r="X130" s="270">
        <f t="shared" ref="X130:X193" ca="1" si="7">IF(AND(C130="Smelter not listed",OR(LEN(D130)=0,LEN(E130)=0)),1,0)</f>
        <v>0</v>
      </c>
      <c r="Y130" s="270"/>
      <c r="Z130" s="270"/>
      <c r="AB130" s="272" t="str">
        <f t="shared" ref="AB130:AB193" si="8">B130&amp;C130</f>
        <v>GoldDaejin Indus Co., Ltd.</v>
      </c>
    </row>
    <row r="131" spans="1:28" s="271" customFormat="1" ht="63.75">
      <c r="A131" s="215"/>
      <c r="B131" s="216" t="s">
        <v>1250</v>
      </c>
      <c r="C131" s="347" t="s">
        <v>2696</v>
      </c>
      <c r="D131" s="216"/>
      <c r="E131" s="216" t="str">
        <f ca="1">IF(ISERROR($V131),"",OFFSET('Smelter Look-up'!$D$4,$V131-4,0)&amp;"")</f>
        <v>KOREA, REPUBLIC OF</v>
      </c>
      <c r="F131" s="216" t="str">
        <f ca="1">IF(ISERROR($V131),"",OFFSET('Smelter Look-up'!$E$4,$V131-4,0))</f>
        <v>CID000359</v>
      </c>
      <c r="G131" s="216" t="str">
        <f ca="1">IF(C131=$X$4,"Enter smelter details", IF(ISERROR($V131),"",OFFSET('Smelter Look-up'!$F$4,$V131-4,0)))</f>
        <v>RMI</v>
      </c>
      <c r="H131" s="217">
        <f ca="1">IF(ISERROR($V131),"",OFFSET('Smelter Look-up'!$G$4,$V131-4,0))</f>
        <v>0</v>
      </c>
      <c r="I131" s="218" t="str">
        <f ca="1">IF(ISERROR($V131),"",OFFSET('Smelter Look-up'!$H$4,$V131-4,0))</f>
        <v>Gimpo</v>
      </c>
      <c r="J131" s="218" t="str">
        <f ca="1">IF(ISERROR($V131),"",OFFSET('Smelter Look-up'!$I$4,$V131-4,0))</f>
        <v>Gyeonggi-do</v>
      </c>
      <c r="K131" s="267"/>
      <c r="L131" s="267"/>
      <c r="M131" s="267"/>
      <c r="N131" s="267"/>
      <c r="O131" s="267"/>
      <c r="P131" s="219"/>
      <c r="Q131" s="268" t="s">
        <v>15519</v>
      </c>
      <c r="R131" s="216" t="str">
        <f ca="1">IF(ISERROR($V131),"",OFFSET('Smelter Look-up'!$C$4,$V131-4,0)&amp;"")</f>
        <v>DSC (Do Sung Corporation)</v>
      </c>
      <c r="S131" s="224" t="str">
        <f t="shared" ca="1" si="6"/>
        <v>KR</v>
      </c>
      <c r="T131" s="224" t="str">
        <f ca="1">IF(B131="","",IF(ISERROR(MATCH($J131,SorP!$B$1:$B$6230,0)),"",INDIRECT("'SorP'!$A$"&amp;MATCH($J131,SorP!$B$1:$B$6230,0))))</f>
        <v>KR-41</v>
      </c>
      <c r="U131" s="239"/>
      <c r="V131" s="269">
        <f>IF(C131="",NA(),MATCH($B131&amp;$C131,'Smelter Look-up'!$J:$J,0))</f>
        <v>66</v>
      </c>
      <c r="W131" s="270"/>
      <c r="X131" s="270">
        <f t="shared" ca="1" si="7"/>
        <v>0</v>
      </c>
      <c r="Y131" s="270"/>
      <c r="Z131" s="270"/>
      <c r="AB131" s="272" t="str">
        <f t="shared" si="8"/>
        <v>GoldDSC (Do Sung Corporation)</v>
      </c>
    </row>
    <row r="132" spans="1:28" s="271" customFormat="1" ht="76.5">
      <c r="A132" s="215"/>
      <c r="B132" s="216" t="s">
        <v>1250</v>
      </c>
      <c r="C132" s="347" t="s">
        <v>13989</v>
      </c>
      <c r="D132" s="216"/>
      <c r="E132" s="216" t="str">
        <f ca="1">IF(ISERROR($V132),"",OFFSET('Smelter Look-up'!$D$4,$V132-4,0)&amp;"")</f>
        <v>GERMANY</v>
      </c>
      <c r="F132" s="216" t="str">
        <f ca="1">IF(ISERROR($V132),"",OFFSET('Smelter Look-up'!$E$4,$V132-4,0))</f>
        <v>CID000362</v>
      </c>
      <c r="G132" s="216" t="str">
        <f ca="1">IF(C132=$X$4,"Enter smelter details", IF(ISERROR($V132),"",OFFSET('Smelter Look-up'!$F$4,$V132-4,0)))</f>
        <v>RMI</v>
      </c>
      <c r="H132" s="217">
        <f ca="1">IF(ISERROR($V132),"",OFFSET('Smelter Look-up'!$G$4,$V132-4,0))</f>
        <v>0</v>
      </c>
      <c r="I132" s="218" t="str">
        <f ca="1">IF(ISERROR($V132),"",OFFSET('Smelter Look-up'!$H$4,$V132-4,0))</f>
        <v>Pforzheim</v>
      </c>
      <c r="J132" s="218" t="str">
        <f ca="1">IF(ISERROR($V132),"",OFFSET('Smelter Look-up'!$I$4,$V132-4,0))</f>
        <v>Baden-Württemberg</v>
      </c>
      <c r="K132" s="267"/>
      <c r="L132" s="267"/>
      <c r="M132" s="267"/>
      <c r="N132" s="267"/>
      <c r="O132" s="267"/>
      <c r="P132" s="219"/>
      <c r="Q132" s="268" t="s">
        <v>15519</v>
      </c>
      <c r="R132" s="216" t="str">
        <f ca="1">IF(ISERROR($V132),"",OFFSET('Smelter Look-up'!$C$4,$V132-4,0)&amp;"")</f>
        <v>DODUCO Contacts and Refining GmbH</v>
      </c>
      <c r="S132" s="224" t="str">
        <f t="shared" ca="1" si="6"/>
        <v>DE</v>
      </c>
      <c r="T132" s="224" t="str">
        <f ca="1">IF(B132="","",IF(ISERROR(MATCH($J132,SorP!$B$1:$B$6230,0)),"",INDIRECT("'SorP'!$A$"&amp;MATCH($J132,SorP!$B$1:$B$6230,0))))</f>
        <v>DE-BW</v>
      </c>
      <c r="U132" s="239"/>
      <c r="V132" s="269">
        <f>IF(C132="",NA(),MATCH($B132&amp;$C132,'Smelter Look-up'!$J:$J,0))</f>
        <v>59</v>
      </c>
      <c r="W132" s="270"/>
      <c r="X132" s="270">
        <f t="shared" ca="1" si="7"/>
        <v>0</v>
      </c>
      <c r="Y132" s="270"/>
      <c r="Z132" s="270"/>
      <c r="AB132" s="272" t="str">
        <f t="shared" si="8"/>
        <v>GoldDODUCO Contacts and Refining GmbH</v>
      </c>
    </row>
    <row r="133" spans="1:28" s="271" customFormat="1" ht="63.75">
      <c r="A133" s="215"/>
      <c r="B133" s="216" t="s">
        <v>1250</v>
      </c>
      <c r="C133" s="347" t="s">
        <v>460</v>
      </c>
      <c r="D133" s="216"/>
      <c r="E133" s="216" t="str">
        <f ca="1">IF(ISERROR($V133),"",OFFSET('Smelter Look-up'!$D$4,$V133-4,0)&amp;"")</f>
        <v>JAPAN</v>
      </c>
      <c r="F133" s="216" t="str">
        <f ca="1">IF(ISERROR($V133),"",OFFSET('Smelter Look-up'!$E$4,$V133-4,0))</f>
        <v>CID000425</v>
      </c>
      <c r="G133" s="216" t="str">
        <f ca="1">IF(C133=$X$4,"Enter smelter details", IF(ISERROR($V133),"",OFFSET('Smelter Look-up'!$F$4,$V133-4,0)))</f>
        <v>RMI</v>
      </c>
      <c r="H133" s="217">
        <f ca="1">IF(ISERROR($V133),"",OFFSET('Smelter Look-up'!$G$4,$V133-4,0))</f>
        <v>0</v>
      </c>
      <c r="I133" s="218" t="str">
        <f ca="1">IF(ISERROR($V133),"",OFFSET('Smelter Look-up'!$H$4,$V133-4,0))</f>
        <v>Honjo</v>
      </c>
      <c r="J133" s="218" t="str">
        <f ca="1">IF(ISERROR($V133),"",OFFSET('Smelter Look-up'!$I$4,$V133-4,0))</f>
        <v>Saitama</v>
      </c>
      <c r="K133" s="267"/>
      <c r="L133" s="267"/>
      <c r="M133" s="267"/>
      <c r="N133" s="267"/>
      <c r="O133" s="267"/>
      <c r="P133" s="219"/>
      <c r="Q133" s="268" t="s">
        <v>15519</v>
      </c>
      <c r="R133" s="216" t="str">
        <f ca="1">IF(ISERROR($V133),"",OFFSET('Smelter Look-up'!$C$4,$V133-4,0)&amp;"")</f>
        <v>Eco-System Recycling Co., Ltd.</v>
      </c>
      <c r="S133" s="224" t="str">
        <f t="shared" ca="1" si="6"/>
        <v>JP</v>
      </c>
      <c r="T133" s="224" t="str">
        <f ca="1">IF(B133="","",IF(ISERROR(MATCH($J133,SorP!$B$1:$B$6230,0)),"",INDIRECT("'SorP'!$A$"&amp;MATCH($J133,SorP!$B$1:$B$6230,0))))</f>
        <v>JP-11</v>
      </c>
      <c r="U133" s="239"/>
      <c r="V133" s="269">
        <f>IF(C133="",NA(),MATCH($B133&amp;$C133,'Smelter Look-up'!$J:$J,0))</f>
        <v>67</v>
      </c>
      <c r="W133" s="270"/>
      <c r="X133" s="270">
        <f t="shared" ca="1" si="7"/>
        <v>0</v>
      </c>
      <c r="Y133" s="270"/>
      <c r="Z133" s="270"/>
      <c r="AB133" s="272" t="str">
        <f t="shared" si="8"/>
        <v>GoldEco-System Recycling Co., Ltd.</v>
      </c>
    </row>
    <row r="134" spans="1:28" s="271" customFormat="1" ht="63.75">
      <c r="A134" s="215"/>
      <c r="B134" s="216" t="s">
        <v>1250</v>
      </c>
      <c r="C134" s="347" t="s">
        <v>2629</v>
      </c>
      <c r="D134" s="216"/>
      <c r="E134" s="216" t="str">
        <f ca="1">IF(ISERROR($V134),"",OFFSET('Smelter Look-up'!$D$4,$V134-4,0)&amp;"")</f>
        <v>RUSSIAN FEDERATION</v>
      </c>
      <c r="F134" s="216" t="str">
        <f ca="1">IF(ISERROR($V134),"",OFFSET('Smelter Look-up'!$E$4,$V134-4,0))</f>
        <v>CID000493</v>
      </c>
      <c r="G134" s="216" t="str">
        <f ca="1">IF(C134=$X$4,"Enter smelter details", IF(ISERROR($V134),"",OFFSET('Smelter Look-up'!$F$4,$V134-4,0)))</f>
        <v>RMI</v>
      </c>
      <c r="H134" s="217">
        <f ca="1">IF(ISERROR($V134),"",OFFSET('Smelter Look-up'!$G$4,$V134-4,0))</f>
        <v>0</v>
      </c>
      <c r="I134" s="218" t="str">
        <f ca="1">IF(ISERROR($V134),"",OFFSET('Smelter Look-up'!$H$4,$V134-4,0))</f>
        <v>Novosibirsk</v>
      </c>
      <c r="J134" s="218" t="str">
        <f ca="1">IF(ISERROR($V134),"",OFFSET('Smelter Look-up'!$I$4,$V134-4,0))</f>
        <v>Novosibirskaya oblast'</v>
      </c>
      <c r="K134" s="267"/>
      <c r="L134" s="267"/>
      <c r="M134" s="267"/>
      <c r="N134" s="267"/>
      <c r="O134" s="267"/>
      <c r="P134" s="219"/>
      <c r="Q134" s="268" t="s">
        <v>15519</v>
      </c>
      <c r="R134" s="216" t="str">
        <f ca="1">IF(ISERROR($V134),"",OFFSET('Smelter Look-up'!$C$4,$V134-4,0)&amp;"")</f>
        <v>OJSC Novosibirsk Refinery</v>
      </c>
      <c r="S134" s="224" t="str">
        <f t="shared" ca="1" si="6"/>
        <v>RU</v>
      </c>
      <c r="T134" s="224" t="str">
        <f ca="1">IF(B134="","",IF(ISERROR(MATCH($J134,SorP!$B$1:$B$6230,0)),"",INDIRECT("'SorP'!$A$"&amp;MATCH($J134,SorP!$B$1:$B$6230,0))))</f>
        <v>RU-NVS</v>
      </c>
      <c r="U134" s="239"/>
      <c r="V134" s="269">
        <f>IF(C134="",NA(),MATCH($B134&amp;$C134,'Smelter Look-up'!$J:$J,0))</f>
        <v>175</v>
      </c>
      <c r="W134" s="270"/>
      <c r="X134" s="270">
        <f t="shared" ca="1" si="7"/>
        <v>0</v>
      </c>
      <c r="Y134" s="270"/>
      <c r="Z134" s="270"/>
      <c r="AB134" s="272" t="str">
        <f t="shared" si="8"/>
        <v>GoldOJSC Novosibirsk Refinery</v>
      </c>
    </row>
    <row r="135" spans="1:28" s="271" customFormat="1" ht="51">
      <c r="A135" s="215"/>
      <c r="B135" s="216" t="s">
        <v>1250</v>
      </c>
      <c r="C135" s="347" t="s">
        <v>3190</v>
      </c>
      <c r="D135" s="216"/>
      <c r="E135" s="216" t="str">
        <f ca="1">IF(ISERROR($V135),"",OFFSET('Smelter Look-up'!$D$4,$V135-4,0)&amp;"")</f>
        <v>KOREA, REPUBLIC OF</v>
      </c>
      <c r="F135" s="216" t="str">
        <f ca="1">IF(ISERROR($V135),"",OFFSET('Smelter Look-up'!$E$4,$V135-4,0))</f>
        <v>CID000689</v>
      </c>
      <c r="G135" s="216" t="str">
        <f ca="1">IF(C135=$X$4,"Enter smelter details", IF(ISERROR($V135),"",OFFSET('Smelter Look-up'!$F$4,$V135-4,0)))</f>
        <v>RMI</v>
      </c>
      <c r="H135" s="217">
        <f ca="1">IF(ISERROR($V135),"",OFFSET('Smelter Look-up'!$G$4,$V135-4,0))</f>
        <v>0</v>
      </c>
      <c r="I135" s="218" t="str">
        <f ca="1">IF(ISERROR($V135),"",OFFSET('Smelter Look-up'!$H$4,$V135-4,0))</f>
        <v>Seo-gu</v>
      </c>
      <c r="J135" s="218" t="str">
        <f ca="1">IF(ISERROR($V135),"",OFFSET('Smelter Look-up'!$I$4,$V135-4,0))</f>
        <v>Incheon-gwangyeoksi</v>
      </c>
      <c r="K135" s="267"/>
      <c r="L135" s="267"/>
      <c r="M135" s="267"/>
      <c r="N135" s="267"/>
      <c r="O135" s="267"/>
      <c r="P135" s="219"/>
      <c r="Q135" s="268" t="s">
        <v>15519</v>
      </c>
      <c r="R135" s="216" t="str">
        <f ca="1">IF(ISERROR($V135),"",OFFSET('Smelter Look-up'!$C$4,$V135-4,0)&amp;"")</f>
        <v>HeeSung Metal Ltd.</v>
      </c>
      <c r="S135" s="224" t="str">
        <f t="shared" ca="1" si="6"/>
        <v>KR</v>
      </c>
      <c r="T135" s="224" t="str">
        <f ca="1">IF(B135="","",IF(ISERROR(MATCH($J135,SorP!$B$1:$B$6230,0)),"",INDIRECT("'SorP'!$A$"&amp;MATCH($J135,SorP!$B$1:$B$6230,0))))</f>
        <v>KR-28</v>
      </c>
      <c r="U135" s="239"/>
      <c r="V135" s="269">
        <f>IF(C135="",NA(),MATCH($B135&amp;$C135,'Smelter Look-up'!$J:$J,0))</f>
        <v>85</v>
      </c>
      <c r="W135" s="270"/>
      <c r="X135" s="270">
        <f t="shared" ca="1" si="7"/>
        <v>0</v>
      </c>
      <c r="Y135" s="270"/>
      <c r="Z135" s="270"/>
      <c r="AB135" s="272" t="str">
        <f t="shared" si="8"/>
        <v>GoldHeeSung Metal Ltd.</v>
      </c>
    </row>
    <row r="136" spans="1:28" s="271" customFormat="1" ht="51">
      <c r="A136" s="215"/>
      <c r="B136" s="216" t="s">
        <v>1250</v>
      </c>
      <c r="C136" s="347" t="s">
        <v>1156</v>
      </c>
      <c r="D136" s="216"/>
      <c r="E136" s="216" t="str">
        <f ca="1">IF(ISERROR($V136),"",OFFSET('Smelter Look-up'!$D$4,$V136-4,0)&amp;"")</f>
        <v>GERMANY</v>
      </c>
      <c r="F136" s="216" t="str">
        <f ca="1">IF(ISERROR($V136),"",OFFSET('Smelter Look-up'!$E$4,$V136-4,0))</f>
        <v>CID000694</v>
      </c>
      <c r="G136" s="216" t="str">
        <f ca="1">IF(C136=$X$4,"Enter smelter details", IF(ISERROR($V136),"",OFFSET('Smelter Look-up'!$F$4,$V136-4,0)))</f>
        <v>RMI</v>
      </c>
      <c r="H136" s="217">
        <f ca="1">IF(ISERROR($V136),"",OFFSET('Smelter Look-up'!$G$4,$V136-4,0))</f>
        <v>0</v>
      </c>
      <c r="I136" s="218" t="str">
        <f ca="1">IF(ISERROR($V136),"",OFFSET('Smelter Look-up'!$H$4,$V136-4,0))</f>
        <v>Pforzheim</v>
      </c>
      <c r="J136" s="218" t="str">
        <f ca="1">IF(ISERROR($V136),"",OFFSET('Smelter Look-up'!$I$4,$V136-4,0))</f>
        <v>Baden-Württemberg</v>
      </c>
      <c r="K136" s="267"/>
      <c r="L136" s="267"/>
      <c r="M136" s="267"/>
      <c r="N136" s="267"/>
      <c r="O136" s="267"/>
      <c r="P136" s="219"/>
      <c r="Q136" s="268" t="s">
        <v>15519</v>
      </c>
      <c r="R136" s="216" t="str">
        <f ca="1">IF(ISERROR($V136),"",OFFSET('Smelter Look-up'!$C$4,$V136-4,0)&amp;"")</f>
        <v>Heimerle + Meule GmbH</v>
      </c>
      <c r="S136" s="224" t="str">
        <f t="shared" ca="1" si="6"/>
        <v>DE</v>
      </c>
      <c r="T136" s="224" t="str">
        <f ca="1">IF(B136="","",IF(ISERROR(MATCH($J136,SorP!$B$1:$B$6230,0)),"",INDIRECT("'SorP'!$A$"&amp;MATCH($J136,SorP!$B$1:$B$6230,0))))</f>
        <v>DE-BW</v>
      </c>
      <c r="U136" s="239"/>
      <c r="V136" s="269">
        <f>IF(C136="",NA(),MATCH($B136&amp;$C136,'Smelter Look-up'!$J:$J,0))</f>
        <v>86</v>
      </c>
      <c r="W136" s="270"/>
      <c r="X136" s="270">
        <f t="shared" ca="1" si="7"/>
        <v>0</v>
      </c>
      <c r="Y136" s="270"/>
      <c r="Z136" s="270"/>
      <c r="AB136" s="272" t="str">
        <f t="shared" si="8"/>
        <v>GoldHeimerle + Meule GmbH</v>
      </c>
    </row>
    <row r="137" spans="1:28" s="271" customFormat="1" ht="76.5">
      <c r="A137" s="215"/>
      <c r="B137" s="216" t="s">
        <v>1250</v>
      </c>
      <c r="C137" s="347" t="s">
        <v>3193</v>
      </c>
      <c r="D137" s="216"/>
      <c r="E137" s="216" t="str">
        <f ca="1">IF(ISERROR($V137),"",OFFSET('Smelter Look-up'!$D$4,$V137-4,0)&amp;"")</f>
        <v>CHINA</v>
      </c>
      <c r="F137" s="216" t="str">
        <f ca="1">IF(ISERROR($V137),"",OFFSET('Smelter Look-up'!$E$4,$V137-4,0))</f>
        <v>CID000707</v>
      </c>
      <c r="G137" s="216" t="str">
        <f ca="1">IF(C137=$X$4,"Enter smelter details", IF(ISERROR($V137),"",OFFSET('Smelter Look-up'!$F$4,$V137-4,0)))</f>
        <v>RMI</v>
      </c>
      <c r="H137" s="217">
        <f ca="1">IF(ISERROR($V137),"",OFFSET('Smelter Look-up'!$G$4,$V137-4,0))</f>
        <v>0</v>
      </c>
      <c r="I137" s="218" t="str">
        <f ca="1">IF(ISERROR($V137),"",OFFSET('Smelter Look-up'!$H$4,$V137-4,0))</f>
        <v>Fanling</v>
      </c>
      <c r="J137" s="218" t="str">
        <f ca="1">IF(ISERROR($V137),"",OFFSET('Smelter Look-up'!$I$4,$V137-4,0))</f>
        <v>Hong Kong SAR</v>
      </c>
      <c r="K137" s="267"/>
      <c r="L137" s="267"/>
      <c r="M137" s="267"/>
      <c r="N137" s="267"/>
      <c r="O137" s="267"/>
      <c r="P137" s="219"/>
      <c r="Q137" s="268" t="s">
        <v>15519</v>
      </c>
      <c r="R137" s="216" t="str">
        <f ca="1">IF(ISERROR($V137),"",OFFSET('Smelter Look-up'!$C$4,$V137-4,0)&amp;"")</f>
        <v>Heraeus Metals Hong Kong Ltd.</v>
      </c>
      <c r="S137" s="224" t="str">
        <f t="shared" ca="1" si="6"/>
        <v>CN</v>
      </c>
      <c r="T137" s="224" t="str">
        <f ca="1">IF(B137="","",IF(ISERROR(MATCH($J137,SorP!$B$1:$B$6230,0)),"",INDIRECT("'SorP'!$A$"&amp;MATCH($J137,SorP!$B$1:$B$6230,0))))</f>
        <v>CN-HK</v>
      </c>
      <c r="U137" s="239"/>
      <c r="V137" s="269">
        <f>IF(C137="",NA(),MATCH($B137&amp;$C137,'Smelter Look-up'!$J:$J,0))</f>
        <v>91</v>
      </c>
      <c r="W137" s="270"/>
      <c r="X137" s="270">
        <f t="shared" ca="1" si="7"/>
        <v>0</v>
      </c>
      <c r="Y137" s="270"/>
      <c r="Z137" s="270"/>
      <c r="AB137" s="272" t="str">
        <f t="shared" si="8"/>
        <v>GoldHeraeus Metals Hong Kong Ltd.</v>
      </c>
    </row>
    <row r="138" spans="1:28" s="271" customFormat="1" ht="76.5">
      <c r="A138" s="215"/>
      <c r="B138" s="216" t="s">
        <v>1250</v>
      </c>
      <c r="C138" s="347" t="s">
        <v>1353</v>
      </c>
      <c r="D138" s="216"/>
      <c r="E138" s="216" t="str">
        <f ca="1">IF(ISERROR($V138),"",OFFSET('Smelter Look-up'!$D$4,$V138-4,0)&amp;"")</f>
        <v>GERMANY</v>
      </c>
      <c r="F138" s="216" t="str">
        <f ca="1">IF(ISERROR($V138),"",OFFSET('Smelter Look-up'!$E$4,$V138-4,0))</f>
        <v>CID000711</v>
      </c>
      <c r="G138" s="216" t="str">
        <f ca="1">IF(C138=$X$4,"Enter smelter details", IF(ISERROR($V138),"",OFFSET('Smelter Look-up'!$F$4,$V138-4,0)))</f>
        <v>RMI</v>
      </c>
      <c r="H138" s="217">
        <f ca="1">IF(ISERROR($V138),"",OFFSET('Smelter Look-up'!$G$4,$V138-4,0))</f>
        <v>0</v>
      </c>
      <c r="I138" s="218" t="str">
        <f ca="1">IF(ISERROR($V138),"",OFFSET('Smelter Look-up'!$H$4,$V138-4,0))</f>
        <v>Hanau</v>
      </c>
      <c r="J138" s="218" t="str">
        <f ca="1">IF(ISERROR($V138),"",OFFSET('Smelter Look-up'!$I$4,$V138-4,0))</f>
        <v>Hessen</v>
      </c>
      <c r="K138" s="267"/>
      <c r="L138" s="267"/>
      <c r="M138" s="267"/>
      <c r="N138" s="267"/>
      <c r="O138" s="267"/>
      <c r="P138" s="219"/>
      <c r="Q138" s="268" t="s">
        <v>15519</v>
      </c>
      <c r="R138" s="216" t="str">
        <f ca="1">IF(ISERROR($V138),"",OFFSET('Smelter Look-up'!$C$4,$V138-4,0)&amp;"")</f>
        <v>Heraeus Precious Metals GmbH &amp; Co. KG</v>
      </c>
      <c r="S138" s="224" t="str">
        <f t="shared" ca="1" si="6"/>
        <v>DE</v>
      </c>
      <c r="T138" s="224" t="str">
        <f ca="1">IF(B138="","",IF(ISERROR(MATCH($J138,SorP!$B$1:$B$6230,0)),"",INDIRECT("'SorP'!$A$"&amp;MATCH($J138,SorP!$B$1:$B$6230,0))))</f>
        <v>DE-HE</v>
      </c>
      <c r="U138" s="239"/>
      <c r="V138" s="269">
        <f>IF(C138="",NA(),MATCH($B138&amp;$C138,'Smelter Look-up'!$J:$J,0))</f>
        <v>92</v>
      </c>
      <c r="W138" s="270"/>
      <c r="X138" s="270">
        <f t="shared" ca="1" si="7"/>
        <v>0</v>
      </c>
      <c r="Y138" s="270"/>
      <c r="Z138" s="270"/>
      <c r="AB138" s="272" t="str">
        <f t="shared" si="8"/>
        <v>GoldHeraeus Precious Metals GmbH &amp; Co. KG</v>
      </c>
    </row>
    <row r="139" spans="1:28" s="271" customFormat="1" ht="153">
      <c r="A139" s="215"/>
      <c r="B139" s="216" t="s">
        <v>1250</v>
      </c>
      <c r="C139" s="347" t="s">
        <v>2922</v>
      </c>
      <c r="D139" s="216"/>
      <c r="E139" s="216" t="str">
        <f ca="1">IF(ISERROR($V139),"",OFFSET('Smelter Look-up'!$D$4,$V139-4,0)&amp;"")</f>
        <v>CHINA</v>
      </c>
      <c r="F139" s="216" t="str">
        <f ca="1">IF(ISERROR($V139),"",OFFSET('Smelter Look-up'!$E$4,$V139-4,0))</f>
        <v>CID000801</v>
      </c>
      <c r="G139" s="216" t="str">
        <f ca="1">IF(C139=$X$4,"Enter smelter details", IF(ISERROR($V139),"",OFFSET('Smelter Look-up'!$F$4,$V139-4,0)))</f>
        <v>RMI</v>
      </c>
      <c r="H139" s="217">
        <f ca="1">IF(ISERROR($V139),"",OFFSET('Smelter Look-up'!$G$4,$V139-4,0))</f>
        <v>0</v>
      </c>
      <c r="I139" s="218" t="str">
        <f ca="1">IF(ISERROR($V139),"",OFFSET('Smelter Look-up'!$H$4,$V139-4,0))</f>
        <v>Hohhot</v>
      </c>
      <c r="J139" s="218" t="str">
        <f ca="1">IF(ISERROR($V139),"",OFFSET('Smelter Look-up'!$I$4,$V139-4,0))</f>
        <v>Nei Mongol Zizhiqu</v>
      </c>
      <c r="K139" s="267"/>
      <c r="L139" s="267"/>
      <c r="M139" s="267"/>
      <c r="N139" s="267"/>
      <c r="O139" s="267"/>
      <c r="P139" s="219"/>
      <c r="Q139" s="268" t="s">
        <v>15519</v>
      </c>
      <c r="R139" s="216" t="str">
        <f ca="1">IF(ISERROR($V139),"",OFFSET('Smelter Look-up'!$C$4,$V139-4,0)&amp;"")</f>
        <v>Inner Mongolia Qiankun Gold and Silver Refinery Share Co., Ltd.</v>
      </c>
      <c r="S139" s="224" t="str">
        <f t="shared" ca="1" si="6"/>
        <v>CN</v>
      </c>
      <c r="T139" s="224" t="str">
        <f ca="1">IF(B139="","",IF(ISERROR(MATCH($J139,SorP!$B$1:$B$6230,0)),"",INDIRECT("'SorP'!$A$"&amp;MATCH($J139,SorP!$B$1:$B$6230,0))))</f>
        <v>CN-NM</v>
      </c>
      <c r="U139" s="239"/>
      <c r="V139" s="269">
        <f>IF(C139="",NA(),MATCH($B139&amp;$C139,'Smelter Look-up'!$J:$J,0))</f>
        <v>99</v>
      </c>
      <c r="W139" s="270"/>
      <c r="X139" s="270">
        <f t="shared" ca="1" si="7"/>
        <v>0</v>
      </c>
      <c r="Y139" s="270"/>
      <c r="Z139" s="270"/>
      <c r="AB139" s="272" t="str">
        <f t="shared" si="8"/>
        <v>GoldInner Mongolia Qiankun Gold and Silver Refinery Share Co., Ltd.</v>
      </c>
    </row>
    <row r="140" spans="1:28" s="271" customFormat="1" ht="76.5">
      <c r="A140" s="215"/>
      <c r="B140" s="216" t="s">
        <v>1250</v>
      </c>
      <c r="C140" s="347" t="s">
        <v>1354</v>
      </c>
      <c r="D140" s="216"/>
      <c r="E140" s="216" t="str">
        <f ca="1">IF(ISERROR($V140),"",OFFSET('Smelter Look-up'!$D$4,$V140-4,0)&amp;"")</f>
        <v>JAPAN</v>
      </c>
      <c r="F140" s="216" t="str">
        <f ca="1">IF(ISERROR($V140),"",OFFSET('Smelter Look-up'!$E$4,$V140-4,0))</f>
        <v>CID000807</v>
      </c>
      <c r="G140" s="216" t="str">
        <f ca="1">IF(C140=$X$4,"Enter smelter details", IF(ISERROR($V140),"",OFFSET('Smelter Look-up'!$F$4,$V140-4,0)))</f>
        <v>RMI</v>
      </c>
      <c r="H140" s="217">
        <f ca="1">IF(ISERROR($V140),"",OFFSET('Smelter Look-up'!$G$4,$V140-4,0))</f>
        <v>0</v>
      </c>
      <c r="I140" s="218" t="str">
        <f ca="1">IF(ISERROR($V140),"",OFFSET('Smelter Look-up'!$H$4,$V140-4,0))</f>
        <v>Soka</v>
      </c>
      <c r="J140" s="218" t="str">
        <f ca="1">IF(ISERROR($V140),"",OFFSET('Smelter Look-up'!$I$4,$V140-4,0))</f>
        <v>Saitama</v>
      </c>
      <c r="K140" s="267"/>
      <c r="L140" s="267"/>
      <c r="M140" s="267"/>
      <c r="N140" s="267"/>
      <c r="O140" s="267"/>
      <c r="P140" s="219"/>
      <c r="Q140" s="268" t="s">
        <v>15519</v>
      </c>
      <c r="R140" s="216" t="str">
        <f ca="1">IF(ISERROR($V140),"",OFFSET('Smelter Look-up'!$C$4,$V140-4,0)&amp;"")</f>
        <v>Ishifuku Metal Industry Co., Ltd.</v>
      </c>
      <c r="S140" s="224" t="str">
        <f t="shared" ca="1" si="6"/>
        <v>JP</v>
      </c>
      <c r="T140" s="224" t="str">
        <f ca="1">IF(B140="","",IF(ISERROR(MATCH($J140,SorP!$B$1:$B$6230,0)),"",INDIRECT("'SorP'!$A$"&amp;MATCH($J140,SorP!$B$1:$B$6230,0))))</f>
        <v>JP-11</v>
      </c>
      <c r="U140" s="239"/>
      <c r="V140" s="269">
        <f>IF(C140="",NA(),MATCH($B140&amp;$C140,'Smelter Look-up'!$J:$J,0))</f>
        <v>101</v>
      </c>
      <c r="W140" s="270"/>
      <c r="X140" s="270">
        <f t="shared" ca="1" si="7"/>
        <v>0</v>
      </c>
      <c r="Y140" s="270"/>
      <c r="Z140" s="270"/>
      <c r="AB140" s="272" t="str">
        <f t="shared" si="8"/>
        <v>GoldIshifuku Metal Industry Co., Ltd.</v>
      </c>
    </row>
    <row r="141" spans="1:28" s="271" customFormat="1" ht="51">
      <c r="A141" s="215"/>
      <c r="B141" s="216" t="s">
        <v>1250</v>
      </c>
      <c r="C141" s="347" t="s">
        <v>1361</v>
      </c>
      <c r="D141" s="216"/>
      <c r="E141" s="216" t="str">
        <f ca="1">IF(ISERROR($V141),"",OFFSET('Smelter Look-up'!$D$4,$V141-4,0)&amp;"")</f>
        <v>TURKEY</v>
      </c>
      <c r="F141" s="216" t="str">
        <f ca="1">IF(ISERROR($V141),"",OFFSET('Smelter Look-up'!$E$4,$V141-4,0))</f>
        <v>CID000814</v>
      </c>
      <c r="G141" s="216" t="str">
        <f ca="1">IF(C141=$X$4,"Enter smelter details", IF(ISERROR($V141),"",OFFSET('Smelter Look-up'!$F$4,$V141-4,0)))</f>
        <v>RMI</v>
      </c>
      <c r="H141" s="217">
        <f ca="1">IF(ISERROR($V141),"",OFFSET('Smelter Look-up'!$G$4,$V141-4,0))</f>
        <v>0</v>
      </c>
      <c r="I141" s="218" t="str">
        <f ca="1">IF(ISERROR($V141),"",OFFSET('Smelter Look-up'!$H$4,$V141-4,0))</f>
        <v>Kuyumcukent</v>
      </c>
      <c r="J141" s="218" t="str">
        <f ca="1">IF(ISERROR($V141),"",OFFSET('Smelter Look-up'!$I$4,$V141-4,0))</f>
        <v>İstanbul</v>
      </c>
      <c r="K141" s="267"/>
      <c r="L141" s="267"/>
      <c r="M141" s="267"/>
      <c r="N141" s="267"/>
      <c r="O141" s="267"/>
      <c r="P141" s="219"/>
      <c r="Q141" s="268" t="s">
        <v>15519</v>
      </c>
      <c r="R141" s="216" t="str">
        <f ca="1">IF(ISERROR($V141),"",OFFSET('Smelter Look-up'!$C$4,$V141-4,0)&amp;"")</f>
        <v>Istanbul Gold Refinery</v>
      </c>
      <c r="S141" s="224" t="str">
        <f t="shared" ca="1" si="6"/>
        <v>TR</v>
      </c>
      <c r="T141" s="224" t="str">
        <f ca="1">IF(B141="","",IF(ISERROR(MATCH($J141,SorP!$B$1:$B$6230,0)),"",INDIRECT("'SorP'!$A$"&amp;MATCH($J141,SorP!$B$1:$B$6230,0))))</f>
        <v>TR-34</v>
      </c>
      <c r="U141" s="239"/>
      <c r="V141" s="269">
        <f>IF(C141="",NA(),MATCH($B141&amp;$C141,'Smelter Look-up'!$J:$J,0))</f>
        <v>102</v>
      </c>
      <c r="W141" s="270"/>
      <c r="X141" s="270">
        <f t="shared" ca="1" si="7"/>
        <v>0</v>
      </c>
      <c r="Y141" s="270"/>
      <c r="Z141" s="270"/>
      <c r="AB141" s="272" t="str">
        <f t="shared" si="8"/>
        <v>GoldIstanbul Gold Refinery</v>
      </c>
    </row>
    <row r="142" spans="1:28" s="271" customFormat="1" ht="25.5">
      <c r="A142" s="215"/>
      <c r="B142" s="216" t="s">
        <v>1250</v>
      </c>
      <c r="C142" s="347" t="s">
        <v>1024</v>
      </c>
      <c r="D142" s="216"/>
      <c r="E142" s="216" t="str">
        <f ca="1">IF(ISERROR($V142),"",OFFSET('Smelter Look-up'!$D$4,$V142-4,0)&amp;"")</f>
        <v>JAPAN</v>
      </c>
      <c r="F142" s="216" t="str">
        <f ca="1">IF(ISERROR($V142),"",OFFSET('Smelter Look-up'!$E$4,$V142-4,0))</f>
        <v>CID000823</v>
      </c>
      <c r="G142" s="216" t="str">
        <f ca="1">IF(C142=$X$4,"Enter smelter details", IF(ISERROR($V142),"",OFFSET('Smelter Look-up'!$F$4,$V142-4,0)))</f>
        <v>RMI</v>
      </c>
      <c r="H142" s="217">
        <f ca="1">IF(ISERROR($V142),"",OFFSET('Smelter Look-up'!$G$4,$V142-4,0))</f>
        <v>0</v>
      </c>
      <c r="I142" s="218" t="str">
        <f ca="1">IF(ISERROR($V142),"",OFFSET('Smelter Look-up'!$H$4,$V142-4,0))</f>
        <v>Osaka</v>
      </c>
      <c r="J142" s="218" t="str">
        <f ca="1">IF(ISERROR($V142),"",OFFSET('Smelter Look-up'!$I$4,$V142-4,0))</f>
        <v>Osaka</v>
      </c>
      <c r="K142" s="267"/>
      <c r="L142" s="267"/>
      <c r="M142" s="267"/>
      <c r="N142" s="267"/>
      <c r="O142" s="267"/>
      <c r="P142" s="219"/>
      <c r="Q142" s="268" t="s">
        <v>15519</v>
      </c>
      <c r="R142" s="216" t="str">
        <f ca="1">IF(ISERROR($V142),"",OFFSET('Smelter Look-up'!$C$4,$V142-4,0)&amp;"")</f>
        <v>Japan Mint</v>
      </c>
      <c r="S142" s="224" t="str">
        <f t="shared" ca="1" si="6"/>
        <v>JP</v>
      </c>
      <c r="T142" s="224" t="str">
        <f ca="1">IF(B142="","",IF(ISERROR(MATCH($J142,SorP!$B$1:$B$6230,0)),"",INDIRECT("'SorP'!$A$"&amp;MATCH($J142,SorP!$B$1:$B$6230,0))))</f>
        <v>JP-27</v>
      </c>
      <c r="U142" s="239"/>
      <c r="V142" s="269">
        <f>IF(C142="",NA(),MATCH($B142&amp;$C142,'Smelter Look-up'!$J:$J,0))</f>
        <v>104</v>
      </c>
      <c r="W142" s="270"/>
      <c r="X142" s="270">
        <f t="shared" ca="1" si="7"/>
        <v>0</v>
      </c>
      <c r="Y142" s="270"/>
      <c r="Z142" s="270"/>
      <c r="AB142" s="272" t="str">
        <f t="shared" si="8"/>
        <v>GoldJapan Mint</v>
      </c>
    </row>
    <row r="143" spans="1:28" s="271" customFormat="1" ht="63.75">
      <c r="A143" s="215"/>
      <c r="B143" s="216" t="s">
        <v>1250</v>
      </c>
      <c r="C143" s="347" t="s">
        <v>2923</v>
      </c>
      <c r="D143" s="216"/>
      <c r="E143" s="216" t="str">
        <f ca="1">IF(ISERROR($V143),"",OFFSET('Smelter Look-up'!$D$4,$V143-4,0)&amp;"")</f>
        <v>CHINA</v>
      </c>
      <c r="F143" s="216" t="str">
        <f ca="1">IF(ISERROR($V143),"",OFFSET('Smelter Look-up'!$E$4,$V143-4,0))</f>
        <v>CID000855</v>
      </c>
      <c r="G143" s="216" t="str">
        <f ca="1">IF(C143=$X$4,"Enter smelter details", IF(ISERROR($V143),"",OFFSET('Smelter Look-up'!$F$4,$V143-4,0)))</f>
        <v>RMI</v>
      </c>
      <c r="H143" s="217">
        <f ca="1">IF(ISERROR($V143),"",OFFSET('Smelter Look-up'!$G$4,$V143-4,0))</f>
        <v>0</v>
      </c>
      <c r="I143" s="218" t="str">
        <f ca="1">IF(ISERROR($V143),"",OFFSET('Smelter Look-up'!$H$4,$V143-4,0))</f>
        <v>Guixi City</v>
      </c>
      <c r="J143" s="218" t="str">
        <f ca="1">IF(ISERROR($V143),"",OFFSET('Smelter Look-up'!$I$4,$V143-4,0))</f>
        <v>Jiangxi Sheng</v>
      </c>
      <c r="K143" s="267"/>
      <c r="L143" s="267"/>
      <c r="M143" s="267"/>
      <c r="N143" s="267"/>
      <c r="O143" s="267"/>
      <c r="P143" s="219"/>
      <c r="Q143" s="268" t="s">
        <v>15519</v>
      </c>
      <c r="R143" s="216" t="str">
        <f ca="1">IF(ISERROR($V143),"",OFFSET('Smelter Look-up'!$C$4,$V143-4,0)&amp;"")</f>
        <v>Jiangxi Copper Co., Ltd.</v>
      </c>
      <c r="S143" s="224" t="str">
        <f t="shared" ca="1" si="6"/>
        <v>CN</v>
      </c>
      <c r="T143" s="224" t="str">
        <f ca="1">IF(B143="","",IF(ISERROR(MATCH($J143,SorP!$B$1:$B$6230,0)),"",INDIRECT("'SorP'!$A$"&amp;MATCH($J143,SorP!$B$1:$B$6230,0))))</f>
        <v>CN-JX</v>
      </c>
      <c r="U143" s="239"/>
      <c r="V143" s="269">
        <f>IF(C143="",NA(),MATCH($B143&amp;$C143,'Smelter Look-up'!$J:$J,0))</f>
        <v>106</v>
      </c>
      <c r="W143" s="270"/>
      <c r="X143" s="270">
        <f t="shared" ca="1" si="7"/>
        <v>0</v>
      </c>
      <c r="Y143" s="270"/>
      <c r="Z143" s="270"/>
      <c r="AB143" s="272" t="str">
        <f t="shared" si="8"/>
        <v>GoldJiangxi Copper Co., Ltd.</v>
      </c>
    </row>
    <row r="144" spans="1:28" s="271" customFormat="1" ht="63.75">
      <c r="A144" s="215"/>
      <c r="B144" s="216" t="s">
        <v>1250</v>
      </c>
      <c r="C144" s="347" t="s">
        <v>2630</v>
      </c>
      <c r="D144" s="216"/>
      <c r="E144" s="216" t="str">
        <f ca="1">IF(ISERROR($V144),"",OFFSET('Smelter Look-up'!$D$4,$V144-4,0)&amp;"")</f>
        <v>UNITED STATES OF AMERICA</v>
      </c>
      <c r="F144" s="216" t="str">
        <f ca="1">IF(ISERROR($V144),"",OFFSET('Smelter Look-up'!$E$4,$V144-4,0))</f>
        <v>CID000920</v>
      </c>
      <c r="G144" s="216" t="str">
        <f ca="1">IF(C144=$X$4,"Enter smelter details", IF(ISERROR($V144),"",OFFSET('Smelter Look-up'!$F$4,$V144-4,0)))</f>
        <v>RMI</v>
      </c>
      <c r="H144" s="217">
        <f ca="1">IF(ISERROR($V144),"",OFFSET('Smelter Look-up'!$G$4,$V144-4,0))</f>
        <v>0</v>
      </c>
      <c r="I144" s="218" t="str">
        <f ca="1">IF(ISERROR($V144),"",OFFSET('Smelter Look-up'!$H$4,$V144-4,0))</f>
        <v>Salt Lake City</v>
      </c>
      <c r="J144" s="218" t="str">
        <f ca="1">IF(ISERROR($V144),"",OFFSET('Smelter Look-up'!$I$4,$V144-4,0))</f>
        <v>Utah</v>
      </c>
      <c r="K144" s="267"/>
      <c r="L144" s="267"/>
      <c r="M144" s="267"/>
      <c r="N144" s="267"/>
      <c r="O144" s="267"/>
      <c r="P144" s="219"/>
      <c r="Q144" s="268" t="s">
        <v>15519</v>
      </c>
      <c r="R144" s="216" t="str">
        <f ca="1">IF(ISERROR($V144),"",OFFSET('Smelter Look-up'!$C$4,$V144-4,0)&amp;"")</f>
        <v>Asahi Refining USA Inc.</v>
      </c>
      <c r="S144" s="224" t="str">
        <f t="shared" ca="1" si="6"/>
        <v>US</v>
      </c>
      <c r="T144" s="224" t="str">
        <f ca="1">IF(B144="","",IF(ISERROR(MATCH($J144,SorP!$B$1:$B$6230,0)),"",INDIRECT("'SorP'!$A$"&amp;MATCH($J144,SorP!$B$1:$B$6230,0))))</f>
        <v>US-UT</v>
      </c>
      <c r="U144" s="239"/>
      <c r="V144" s="269">
        <f>IF(C144="",NA(),MATCH($B144&amp;$C144,'Smelter Look-up'!$J:$J,0))</f>
        <v>26</v>
      </c>
      <c r="W144" s="270"/>
      <c r="X144" s="270">
        <f t="shared" ca="1" si="7"/>
        <v>0</v>
      </c>
      <c r="Y144" s="270"/>
      <c r="Z144" s="270"/>
      <c r="AB144" s="272" t="str">
        <f t="shared" si="8"/>
        <v>GoldAsahi Refining USA Inc.</v>
      </c>
    </row>
    <row r="145" spans="1:28" s="271" customFormat="1" ht="63.75">
      <c r="A145" s="215"/>
      <c r="B145" s="216" t="s">
        <v>1250</v>
      </c>
      <c r="C145" s="347" t="s">
        <v>2908</v>
      </c>
      <c r="D145" s="216"/>
      <c r="E145" s="216" t="str">
        <f ca="1">IF(ISERROR($V145),"",OFFSET('Smelter Look-up'!$D$4,$V145-4,0)&amp;"")</f>
        <v>CANADA</v>
      </c>
      <c r="F145" s="216" t="str">
        <f ca="1">IF(ISERROR($V145),"",OFFSET('Smelter Look-up'!$E$4,$V145-4,0))</f>
        <v>CID000924</v>
      </c>
      <c r="G145" s="216" t="str">
        <f ca="1">IF(C145=$X$4,"Enter smelter details", IF(ISERROR($V145),"",OFFSET('Smelter Look-up'!$F$4,$V145-4,0)))</f>
        <v>RMI</v>
      </c>
      <c r="H145" s="217">
        <f ca="1">IF(ISERROR($V145),"",OFFSET('Smelter Look-up'!$G$4,$V145-4,0))</f>
        <v>0</v>
      </c>
      <c r="I145" s="218" t="str">
        <f ca="1">IF(ISERROR($V145),"",OFFSET('Smelter Look-up'!$H$4,$V145-4,0))</f>
        <v>Brampton</v>
      </c>
      <c r="J145" s="218" t="str">
        <f ca="1">IF(ISERROR($V145),"",OFFSET('Smelter Look-up'!$I$4,$V145-4,0))</f>
        <v>Ontario</v>
      </c>
      <c r="K145" s="267"/>
      <c r="L145" s="267"/>
      <c r="M145" s="267"/>
      <c r="N145" s="267"/>
      <c r="O145" s="267"/>
      <c r="P145" s="219"/>
      <c r="Q145" s="268" t="s">
        <v>15519</v>
      </c>
      <c r="R145" s="216" t="str">
        <f ca="1">IF(ISERROR($V145),"",OFFSET('Smelter Look-up'!$C$4,$V145-4,0)&amp;"")</f>
        <v>Asahi Refining Canada Ltd.</v>
      </c>
      <c r="S145" s="224" t="str">
        <f t="shared" ca="1" si="6"/>
        <v>CA</v>
      </c>
      <c r="T145" s="224" t="str">
        <f ca="1">IF(B145="","",IF(ISERROR(MATCH($J145,SorP!$B$1:$B$6230,0)),"",INDIRECT("'SorP'!$A$"&amp;MATCH($J145,SorP!$B$1:$B$6230,0))))</f>
        <v>CA-ON</v>
      </c>
      <c r="U145" s="239"/>
      <c r="V145" s="269">
        <f>IF(C145="",NA(),MATCH($B145&amp;$C145,'Smelter Look-up'!$J:$J,0))</f>
        <v>25</v>
      </c>
      <c r="W145" s="270"/>
      <c r="X145" s="270">
        <f t="shared" ca="1" si="7"/>
        <v>0</v>
      </c>
      <c r="Y145" s="270"/>
      <c r="Z145" s="270"/>
      <c r="AB145" s="272" t="str">
        <f t="shared" si="8"/>
        <v>GoldAsahi Refining Canada Ltd.</v>
      </c>
    </row>
    <row r="146" spans="1:28" s="271" customFormat="1" ht="38.25">
      <c r="A146" s="215"/>
      <c r="B146" s="216" t="s">
        <v>1250</v>
      </c>
      <c r="C146" s="347" t="s">
        <v>1550</v>
      </c>
      <c r="D146" s="216"/>
      <c r="E146" s="216" t="str">
        <f ca="1">IF(ISERROR($V146),"",OFFSET('Smelter Look-up'!$D$4,$V146-4,0)&amp;"")</f>
        <v>RUSSIAN FEDERATION</v>
      </c>
      <c r="F146" s="216" t="str">
        <f ca="1">IF(ISERROR($V146),"",OFFSET('Smelter Look-up'!$E$4,$V146-4,0))</f>
        <v>CID000929</v>
      </c>
      <c r="G146" s="216" t="str">
        <f ca="1">IF(C146=$X$4,"Enter smelter details", IF(ISERROR($V146),"",OFFSET('Smelter Look-up'!$F$4,$V146-4,0)))</f>
        <v>RMI</v>
      </c>
      <c r="H146" s="217">
        <f ca="1">IF(ISERROR($V146),"",OFFSET('Smelter Look-up'!$G$4,$V146-4,0))</f>
        <v>0</v>
      </c>
      <c r="I146" s="218" t="str">
        <f ca="1">IF(ISERROR($V146),"",OFFSET('Smelter Look-up'!$H$4,$V146-4,0))</f>
        <v>Verkhnyaya Pyshma</v>
      </c>
      <c r="J146" s="218" t="str">
        <f ca="1">IF(ISERROR($V146),"",OFFSET('Smelter Look-up'!$I$4,$V146-4,0))</f>
        <v>Sverdlovskaya oblast'</v>
      </c>
      <c r="K146" s="267"/>
      <c r="L146" s="267"/>
      <c r="M146" s="267"/>
      <c r="N146" s="267"/>
      <c r="O146" s="267"/>
      <c r="P146" s="219"/>
      <c r="Q146" s="268" t="s">
        <v>15519</v>
      </c>
      <c r="R146" s="216" t="str">
        <f ca="1">IF(ISERROR($V146),"",OFFSET('Smelter Look-up'!$C$4,$V146-4,0)&amp;"")</f>
        <v>JSC Uralelectromed</v>
      </c>
      <c r="S146" s="224" t="str">
        <f t="shared" ca="1" si="6"/>
        <v>RU</v>
      </c>
      <c r="T146" s="224" t="str">
        <f ca="1">IF(B146="","",IF(ISERROR(MATCH($J146,SorP!$B$1:$B$6230,0)),"",INDIRECT("'SorP'!$A$"&amp;MATCH($J146,SorP!$B$1:$B$6230,0))))</f>
        <v>RU-SVE</v>
      </c>
      <c r="U146" s="239"/>
      <c r="V146" s="269">
        <f>IF(C146="",NA(),MATCH($B146&amp;$C146,'Smelter Look-up'!$J:$J,0))</f>
        <v>112</v>
      </c>
      <c r="W146" s="270"/>
      <c r="X146" s="270">
        <f t="shared" ca="1" si="7"/>
        <v>0</v>
      </c>
      <c r="Y146" s="270"/>
      <c r="Z146" s="270"/>
      <c r="AB146" s="272" t="str">
        <f t="shared" si="8"/>
        <v>GoldJSC Uralelectromed</v>
      </c>
    </row>
    <row r="147" spans="1:28" s="271" customFormat="1" ht="76.5">
      <c r="A147" s="215"/>
      <c r="B147" s="216" t="s">
        <v>1250</v>
      </c>
      <c r="C147" s="347" t="s">
        <v>59</v>
      </c>
      <c r="D147" s="216"/>
      <c r="E147" s="216" t="str">
        <f ca="1">IF(ISERROR($V147),"",OFFSET('Smelter Look-up'!$D$4,$V147-4,0)&amp;"")</f>
        <v>JAPAN</v>
      </c>
      <c r="F147" s="216" t="str">
        <f ca="1">IF(ISERROR($V147),"",OFFSET('Smelter Look-up'!$E$4,$V147-4,0))</f>
        <v>CID000937</v>
      </c>
      <c r="G147" s="216" t="str">
        <f ca="1">IF(C147=$X$4,"Enter smelter details", IF(ISERROR($V147),"",OFFSET('Smelter Look-up'!$F$4,$V147-4,0)))</f>
        <v>RMI</v>
      </c>
      <c r="H147" s="217">
        <f ca="1">IF(ISERROR($V147),"",OFFSET('Smelter Look-up'!$G$4,$V147-4,0))</f>
        <v>0</v>
      </c>
      <c r="I147" s="218" t="str">
        <f ca="1">IF(ISERROR($V147),"",OFFSET('Smelter Look-up'!$H$4,$V147-4,0))</f>
        <v>Ōita</v>
      </c>
      <c r="J147" s="218" t="str">
        <f ca="1">IF(ISERROR($V147),"",OFFSET('Smelter Look-up'!$I$4,$V147-4,0))</f>
        <v>Ôita</v>
      </c>
      <c r="K147" s="267"/>
      <c r="L147" s="267"/>
      <c r="M147" s="267"/>
      <c r="N147" s="267"/>
      <c r="O147" s="267"/>
      <c r="P147" s="219"/>
      <c r="Q147" s="268" t="s">
        <v>15519</v>
      </c>
      <c r="R147" s="216" t="str">
        <f ca="1">IF(ISERROR($V147),"",OFFSET('Smelter Look-up'!$C$4,$V147-4,0)&amp;"")</f>
        <v>JX Nippon Mining &amp; Metals Co., Ltd.</v>
      </c>
      <c r="S147" s="224" t="str">
        <f t="shared" ca="1" si="6"/>
        <v>JP</v>
      </c>
      <c r="T147" s="224" t="str">
        <f ca="1">IF(B147="","",IF(ISERROR(MATCH($J147,SorP!$B$1:$B$6230,0)),"",INDIRECT("'SorP'!$A$"&amp;MATCH($J147,SorP!$B$1:$B$6230,0))))</f>
        <v>JP-44</v>
      </c>
      <c r="U147" s="239"/>
      <c r="V147" s="269">
        <f>IF(C147="",NA(),MATCH($B147&amp;$C147,'Smelter Look-up'!$J:$J,0))</f>
        <v>113</v>
      </c>
      <c r="W147" s="270"/>
      <c r="X147" s="270">
        <f t="shared" ca="1" si="7"/>
        <v>0</v>
      </c>
      <c r="Y147" s="270"/>
      <c r="Z147" s="270"/>
      <c r="AB147" s="272" t="str">
        <f t="shared" si="8"/>
        <v>GoldJX Nippon Mining &amp; Metals Co., Ltd.</v>
      </c>
    </row>
    <row r="148" spans="1:28" s="271" customFormat="1" ht="25.5">
      <c r="A148" s="215"/>
      <c r="B148" s="216" t="s">
        <v>1250</v>
      </c>
      <c r="C148" s="347" t="s">
        <v>1843</v>
      </c>
      <c r="D148" s="216"/>
      <c r="E148" s="216" t="str">
        <f ca="1">IF(ISERROR($V148),"",OFFSET('Smelter Look-up'!$D$4,$V148-4,0)&amp;"")</f>
        <v>KAZAKHSTAN</v>
      </c>
      <c r="F148" s="216" t="str">
        <f ca="1">IF(ISERROR($V148),"",OFFSET('Smelter Look-up'!$E$4,$V148-4,0))</f>
        <v>CID000957</v>
      </c>
      <c r="G148" s="216" t="str">
        <f ca="1">IF(C148=$X$4,"Enter smelter details", IF(ISERROR($V148),"",OFFSET('Smelter Look-up'!$F$4,$V148-4,0)))</f>
        <v>RMI</v>
      </c>
      <c r="H148" s="217">
        <f ca="1">IF(ISERROR($V148),"",OFFSET('Smelter Look-up'!$G$4,$V148-4,0))</f>
        <v>0</v>
      </c>
      <c r="I148" s="218" t="str">
        <f ca="1">IF(ISERROR($V148),"",OFFSET('Smelter Look-up'!$H$4,$V148-4,0))</f>
        <v>Ust-Kamenogorsk</v>
      </c>
      <c r="J148" s="218" t="str">
        <f ca="1">IF(ISERROR($V148),"",OFFSET('Smelter Look-up'!$I$4,$V148-4,0))</f>
        <v>Qaraghandy oblysy</v>
      </c>
      <c r="K148" s="267"/>
      <c r="L148" s="267"/>
      <c r="M148" s="267"/>
      <c r="N148" s="267"/>
      <c r="O148" s="267"/>
      <c r="P148" s="219"/>
      <c r="Q148" s="268" t="s">
        <v>15519</v>
      </c>
      <c r="R148" s="216" t="str">
        <f ca="1">IF(ISERROR($V148),"",OFFSET('Smelter Look-up'!$C$4,$V148-4,0)&amp;"")</f>
        <v>Kazzinc</v>
      </c>
      <c r="S148" s="224" t="str">
        <f t="shared" ca="1" si="6"/>
        <v>KZ</v>
      </c>
      <c r="T148" s="224" t="str">
        <f ca="1">IF(B148="","",IF(ISERROR(MATCH($J148,SorP!$B$1:$B$6230,0)),"",INDIRECT("'SorP'!$A$"&amp;MATCH($J148,SorP!$B$1:$B$6230,0))))</f>
        <v>KZ-KAR</v>
      </c>
      <c r="U148" s="239"/>
      <c r="V148" s="269">
        <f>IF(C148="",NA(),MATCH($B148&amp;$C148,'Smelter Look-up'!$J:$J,0))</f>
        <v>116</v>
      </c>
      <c r="W148" s="270"/>
      <c r="X148" s="270">
        <f t="shared" ca="1" si="7"/>
        <v>0</v>
      </c>
      <c r="Y148" s="270"/>
      <c r="Z148" s="270"/>
      <c r="AB148" s="272" t="str">
        <f t="shared" si="8"/>
        <v>GoldKazzinc</v>
      </c>
    </row>
    <row r="149" spans="1:28" s="271" customFormat="1" ht="63.75">
      <c r="A149" s="215"/>
      <c r="B149" s="216" t="s">
        <v>1250</v>
      </c>
      <c r="C149" s="347" t="s">
        <v>786</v>
      </c>
      <c r="D149" s="216"/>
      <c r="E149" s="216" t="str">
        <f ca="1">IF(ISERROR($V149),"",OFFSET('Smelter Look-up'!$D$4,$V149-4,0)&amp;"")</f>
        <v>UNITED STATES OF AMERICA</v>
      </c>
      <c r="F149" s="216" t="str">
        <f ca="1">IF(ISERROR($V149),"",OFFSET('Smelter Look-up'!$E$4,$V149-4,0))</f>
        <v>CID000969</v>
      </c>
      <c r="G149" s="216" t="str">
        <f ca="1">IF(C149=$X$4,"Enter smelter details", IF(ISERROR($V149),"",OFFSET('Smelter Look-up'!$F$4,$V149-4,0)))</f>
        <v>RMI</v>
      </c>
      <c r="H149" s="217">
        <f ca="1">IF(ISERROR($V149),"",OFFSET('Smelter Look-up'!$G$4,$V149-4,0))</f>
        <v>0</v>
      </c>
      <c r="I149" s="218" t="str">
        <f ca="1">IF(ISERROR($V149),"",OFFSET('Smelter Look-up'!$H$4,$V149-4,0))</f>
        <v>Magna</v>
      </c>
      <c r="J149" s="218" t="str">
        <f ca="1">IF(ISERROR($V149),"",OFFSET('Smelter Look-up'!$I$4,$V149-4,0))</f>
        <v>Utah</v>
      </c>
      <c r="K149" s="267"/>
      <c r="L149" s="267"/>
      <c r="M149" s="267"/>
      <c r="N149" s="267"/>
      <c r="O149" s="267"/>
      <c r="P149" s="219"/>
      <c r="Q149" s="268" t="s">
        <v>15519</v>
      </c>
      <c r="R149" s="216" t="str">
        <f ca="1">IF(ISERROR($V149),"",OFFSET('Smelter Look-up'!$C$4,$V149-4,0)&amp;"")</f>
        <v>Kennecott Utah Copper LLC</v>
      </c>
      <c r="S149" s="224" t="str">
        <f t="shared" ca="1" si="6"/>
        <v>US</v>
      </c>
      <c r="T149" s="224" t="str">
        <f ca="1">IF(B149="","",IF(ISERROR(MATCH($J149,SorP!$B$1:$B$6230,0)),"",INDIRECT("'SorP'!$A$"&amp;MATCH($J149,SorP!$B$1:$B$6230,0))))</f>
        <v>US-UT</v>
      </c>
      <c r="U149" s="239"/>
      <c r="V149" s="269">
        <f>IF(C149="",NA(),MATCH($B149&amp;$C149,'Smelter Look-up'!$J:$J,0))</f>
        <v>117</v>
      </c>
      <c r="W149" s="270"/>
      <c r="X149" s="270">
        <f t="shared" ca="1" si="7"/>
        <v>0</v>
      </c>
      <c r="Y149" s="270"/>
      <c r="Z149" s="270"/>
      <c r="AB149" s="272" t="str">
        <f t="shared" si="8"/>
        <v>GoldKennecott Utah Copper LLC</v>
      </c>
    </row>
    <row r="150" spans="1:28" s="271" customFormat="1" ht="63.75">
      <c r="A150" s="215"/>
      <c r="B150" s="216" t="s">
        <v>1250</v>
      </c>
      <c r="C150" s="347" t="s">
        <v>2557</v>
      </c>
      <c r="D150" s="216"/>
      <c r="E150" s="216" t="str">
        <f ca="1">IF(ISERROR($V150),"",OFFSET('Smelter Look-up'!$D$4,$V150-4,0)&amp;"")</f>
        <v>JAPAN</v>
      </c>
      <c r="F150" s="216" t="str">
        <f ca="1">IF(ISERROR($V150),"",OFFSET('Smelter Look-up'!$E$4,$V150-4,0))</f>
        <v>CID000981</v>
      </c>
      <c r="G150" s="216" t="str">
        <f ca="1">IF(C150=$X$4,"Enter smelter details", IF(ISERROR($V150),"",OFFSET('Smelter Look-up'!$F$4,$V150-4,0)))</f>
        <v>RMI</v>
      </c>
      <c r="H150" s="217">
        <f ca="1">IF(ISERROR($V150),"",OFFSET('Smelter Look-up'!$G$4,$V150-4,0))</f>
        <v>0</v>
      </c>
      <c r="I150" s="218" t="str">
        <f ca="1">IF(ISERROR($V150),"",OFFSET('Smelter Look-up'!$H$4,$V150-4,0))</f>
        <v>Sayama</v>
      </c>
      <c r="J150" s="218" t="str">
        <f ca="1">IF(ISERROR($V150),"",OFFSET('Smelter Look-up'!$I$4,$V150-4,0))</f>
        <v>Saitama</v>
      </c>
      <c r="K150" s="267"/>
      <c r="L150" s="267"/>
      <c r="M150" s="267"/>
      <c r="N150" s="267"/>
      <c r="O150" s="267"/>
      <c r="P150" s="219"/>
      <c r="Q150" s="268" t="s">
        <v>15519</v>
      </c>
      <c r="R150" s="216" t="str">
        <f ca="1">IF(ISERROR($V150),"",OFFSET('Smelter Look-up'!$C$4,$V150-4,0)&amp;"")</f>
        <v>Kojima Chemicals Co., Ltd.</v>
      </c>
      <c r="S150" s="224" t="str">
        <f t="shared" ca="1" si="6"/>
        <v>JP</v>
      </c>
      <c r="T150" s="224" t="str">
        <f ca="1">IF(B150="","",IF(ISERROR(MATCH($J150,SorP!$B$1:$B$6230,0)),"",INDIRECT("'SorP'!$A$"&amp;MATCH($J150,SorP!$B$1:$B$6230,0))))</f>
        <v>JP-11</v>
      </c>
      <c r="U150" s="239"/>
      <c r="V150" s="269">
        <f>IF(C150="",NA(),MATCH($B150&amp;$C150,'Smelter Look-up'!$J:$J,0))</f>
        <v>121</v>
      </c>
      <c r="W150" s="270"/>
      <c r="X150" s="270">
        <f t="shared" ca="1" si="7"/>
        <v>0</v>
      </c>
      <c r="Y150" s="270"/>
      <c r="Z150" s="270"/>
      <c r="AB150" s="272" t="str">
        <f t="shared" si="8"/>
        <v>GoldKojima Chemicals Co., Ltd.</v>
      </c>
    </row>
    <row r="151" spans="1:28" s="271" customFormat="1" ht="38.25">
      <c r="A151" s="215"/>
      <c r="B151" s="216" t="s">
        <v>1250</v>
      </c>
      <c r="C151" s="347" t="s">
        <v>962</v>
      </c>
      <c r="D151" s="216"/>
      <c r="E151" s="216" t="str">
        <f ca="1">IF(ISERROR($V151),"",OFFSET('Smelter Look-up'!$D$4,$V151-4,0)&amp;"")</f>
        <v>KYRGYZSTAN</v>
      </c>
      <c r="F151" s="216" t="str">
        <f ca="1">IF(ISERROR($V151),"",OFFSET('Smelter Look-up'!$E$4,$V151-4,0))</f>
        <v>CID001029</v>
      </c>
      <c r="G151" s="216" t="str">
        <f ca="1">IF(C151=$X$4,"Enter smelter details", IF(ISERROR($V151),"",OFFSET('Smelter Look-up'!$F$4,$V151-4,0)))</f>
        <v>RMI</v>
      </c>
      <c r="H151" s="217">
        <f ca="1">IF(ISERROR($V151),"",OFFSET('Smelter Look-up'!$G$4,$V151-4,0))</f>
        <v>0</v>
      </c>
      <c r="I151" s="218" t="str">
        <f ca="1">IF(ISERROR($V151),"",OFFSET('Smelter Look-up'!$H$4,$V151-4,0))</f>
        <v>Bishkek</v>
      </c>
      <c r="J151" s="218" t="str">
        <f ca="1">IF(ISERROR($V151),"",OFFSET('Smelter Look-up'!$I$4,$V151-4,0))</f>
        <v>Chüy</v>
      </c>
      <c r="K151" s="267"/>
      <c r="L151" s="267"/>
      <c r="M151" s="267"/>
      <c r="N151" s="267"/>
      <c r="O151" s="267"/>
      <c r="P151" s="219"/>
      <c r="Q151" s="268" t="s">
        <v>15519</v>
      </c>
      <c r="R151" s="216" t="str">
        <f ca="1">IF(ISERROR($V151),"",OFFSET('Smelter Look-up'!$C$4,$V151-4,0)&amp;"")</f>
        <v>Kyrgyzaltyn JSC</v>
      </c>
      <c r="S151" s="224" t="str">
        <f t="shared" ca="1" si="6"/>
        <v>KG</v>
      </c>
      <c r="T151" s="224" t="str">
        <f ca="1">IF(B151="","",IF(ISERROR(MATCH($J151,SorP!$B$1:$B$6230,0)),"",INDIRECT("'SorP'!$A$"&amp;MATCH($J151,SorP!$B$1:$B$6230,0))))</f>
        <v>KG-C</v>
      </c>
      <c r="U151" s="239"/>
      <c r="V151" s="269">
        <f>IF(C151="",NA(),MATCH($B151&amp;$C151,'Smelter Look-up'!$J:$J,0))</f>
        <v>126</v>
      </c>
      <c r="W151" s="270"/>
      <c r="X151" s="270">
        <f t="shared" ca="1" si="7"/>
        <v>0</v>
      </c>
      <c r="Y151" s="270"/>
      <c r="Z151" s="270"/>
      <c r="AB151" s="272" t="str">
        <f t="shared" si="8"/>
        <v>GoldKyrgyzaltyn JSC</v>
      </c>
    </row>
    <row r="152" spans="1:28" s="271" customFormat="1" ht="51">
      <c r="A152" s="215"/>
      <c r="B152" s="216" t="s">
        <v>1250</v>
      </c>
      <c r="C152" s="347" t="s">
        <v>60</v>
      </c>
      <c r="D152" s="216"/>
      <c r="E152" s="216" t="str">
        <f ca="1">IF(ISERROR($V152),"",OFFSET('Smelter Look-up'!$D$4,$V152-4,0)&amp;"")</f>
        <v>KOREA, REPUBLIC OF</v>
      </c>
      <c r="F152" s="216" t="str">
        <f ca="1">IF(ISERROR($V152),"",OFFSET('Smelter Look-up'!$E$4,$V152-4,0))</f>
        <v>CID001078</v>
      </c>
      <c r="G152" s="216" t="str">
        <f ca="1">IF(C152=$X$4,"Enter smelter details", IF(ISERROR($V152),"",OFFSET('Smelter Look-up'!$F$4,$V152-4,0)))</f>
        <v>RMI</v>
      </c>
      <c r="H152" s="217">
        <f ca="1">IF(ISERROR($V152),"",OFFSET('Smelter Look-up'!$G$4,$V152-4,0))</f>
        <v>0</v>
      </c>
      <c r="I152" s="218" t="str">
        <f ca="1">IF(ISERROR($V152),"",OFFSET('Smelter Look-up'!$H$4,$V152-4,0))</f>
        <v>Onsan-eup</v>
      </c>
      <c r="J152" s="218" t="str">
        <f ca="1">IF(ISERROR($V152),"",OFFSET('Smelter Look-up'!$I$4,$V152-4,0))</f>
        <v>Ulsan-gwangyeoksi</v>
      </c>
      <c r="K152" s="267"/>
      <c r="L152" s="267"/>
      <c r="M152" s="267"/>
      <c r="N152" s="267"/>
      <c r="O152" s="267"/>
      <c r="P152" s="219"/>
      <c r="Q152" s="268" t="s">
        <v>15519</v>
      </c>
      <c r="R152" s="216" t="str">
        <f ca="1">IF(ISERROR($V152),"",OFFSET('Smelter Look-up'!$C$4,$V152-4,0)&amp;"")</f>
        <v>LS-NIKKO Copper Inc.</v>
      </c>
      <c r="S152" s="224" t="str">
        <f t="shared" ca="1" si="6"/>
        <v>KR</v>
      </c>
      <c r="T152" s="224" t="str">
        <f ca="1">IF(B152="","",IF(ISERROR(MATCH($J152,SorP!$B$1:$B$6230,0)),"",INDIRECT("'SorP'!$A$"&amp;MATCH($J152,SorP!$B$1:$B$6230,0))))</f>
        <v>KR-31</v>
      </c>
      <c r="U152" s="239"/>
      <c r="V152" s="269">
        <f>IF(C152="",NA(),MATCH($B152&amp;$C152,'Smelter Look-up'!$J:$J,0))</f>
        <v>135</v>
      </c>
      <c r="W152" s="270"/>
      <c r="X152" s="270">
        <f t="shared" ca="1" si="7"/>
        <v>0</v>
      </c>
      <c r="Y152" s="270"/>
      <c r="Z152" s="270"/>
      <c r="AB152" s="272" t="str">
        <f t="shared" si="8"/>
        <v>GoldLS-NIKKO Copper Inc.</v>
      </c>
    </row>
    <row r="153" spans="1:28" s="271" customFormat="1" ht="25.5">
      <c r="A153" s="215"/>
      <c r="B153" s="216" t="s">
        <v>1250</v>
      </c>
      <c r="C153" s="347" t="s">
        <v>1026</v>
      </c>
      <c r="D153" s="216"/>
      <c r="E153" s="216" t="str">
        <f ca="1">IF(ISERROR($V153),"",OFFSET('Smelter Look-up'!$D$4,$V153-4,0)&amp;"")</f>
        <v>UNITED STATES OF AMERICA</v>
      </c>
      <c r="F153" s="216" t="str">
        <f ca="1">IF(ISERROR($V153),"",OFFSET('Smelter Look-up'!$E$4,$V153-4,0))</f>
        <v>CID001113</v>
      </c>
      <c r="G153" s="216" t="str">
        <f ca="1">IF(C153=$X$4,"Enter smelter details", IF(ISERROR($V153),"",OFFSET('Smelter Look-up'!$F$4,$V153-4,0)))</f>
        <v>RMI</v>
      </c>
      <c r="H153" s="217">
        <f ca="1">IF(ISERROR($V153),"",OFFSET('Smelter Look-up'!$G$4,$V153-4,0))</f>
        <v>0</v>
      </c>
      <c r="I153" s="218" t="str">
        <f ca="1">IF(ISERROR($V153),"",OFFSET('Smelter Look-up'!$H$4,$V153-4,0))</f>
        <v>Buffalo</v>
      </c>
      <c r="J153" s="218" t="str">
        <f ca="1">IF(ISERROR($V153),"",OFFSET('Smelter Look-up'!$I$4,$V153-4,0))</f>
        <v>New York</v>
      </c>
      <c r="K153" s="267"/>
      <c r="L153" s="267"/>
      <c r="M153" s="267"/>
      <c r="N153" s="267"/>
      <c r="O153" s="267"/>
      <c r="P153" s="219"/>
      <c r="Q153" s="268" t="s">
        <v>15519</v>
      </c>
      <c r="R153" s="216" t="str">
        <f ca="1">IF(ISERROR($V153),"",OFFSET('Smelter Look-up'!$C$4,$V153-4,0)&amp;"")</f>
        <v>Materion</v>
      </c>
      <c r="S153" s="224" t="str">
        <f t="shared" ca="1" si="6"/>
        <v>US</v>
      </c>
      <c r="T153" s="224" t="str">
        <f ca="1">IF(B153="","",IF(ISERROR(MATCH($J153,SorP!$B$1:$B$6230,0)),"",INDIRECT("'SorP'!$A$"&amp;MATCH($J153,SorP!$B$1:$B$6230,0))))</f>
        <v>US-NY</v>
      </c>
      <c r="U153" s="239"/>
      <c r="V153" s="269">
        <f>IF(C153="",NA(),MATCH($B153&amp;$C153,'Smelter Look-up'!$J:$J,0))</f>
        <v>140</v>
      </c>
      <c r="W153" s="270"/>
      <c r="X153" s="270">
        <f t="shared" ca="1" si="7"/>
        <v>0</v>
      </c>
      <c r="Y153" s="270"/>
      <c r="Z153" s="270"/>
      <c r="AB153" s="272" t="str">
        <f t="shared" si="8"/>
        <v>GoldMaterion</v>
      </c>
    </row>
    <row r="154" spans="1:28" s="271" customFormat="1" ht="63.75">
      <c r="A154" s="215"/>
      <c r="B154" s="216" t="s">
        <v>1250</v>
      </c>
      <c r="C154" s="347" t="s">
        <v>61</v>
      </c>
      <c r="D154" s="216"/>
      <c r="E154" s="216" t="str">
        <f ca="1">IF(ISERROR($V154),"",OFFSET('Smelter Look-up'!$D$4,$V154-4,0)&amp;"")</f>
        <v>JAPAN</v>
      </c>
      <c r="F154" s="216" t="str">
        <f ca="1">IF(ISERROR($V154),"",OFFSET('Smelter Look-up'!$E$4,$V154-4,0))</f>
        <v>CID001119</v>
      </c>
      <c r="G154" s="216" t="str">
        <f ca="1">IF(C154=$X$4,"Enter smelter details", IF(ISERROR($V154),"",OFFSET('Smelter Look-up'!$F$4,$V154-4,0)))</f>
        <v>RMI</v>
      </c>
      <c r="H154" s="217">
        <f ca="1">IF(ISERROR($V154),"",OFFSET('Smelter Look-up'!$G$4,$V154-4,0))</f>
        <v>0</v>
      </c>
      <c r="I154" s="218" t="str">
        <f ca="1">IF(ISERROR($V154),"",OFFSET('Smelter Look-up'!$H$4,$V154-4,0))</f>
        <v>Iruma</v>
      </c>
      <c r="J154" s="218" t="str">
        <f ca="1">IF(ISERROR($V154),"",OFFSET('Smelter Look-up'!$I$4,$V154-4,0))</f>
        <v>Saitama</v>
      </c>
      <c r="K154" s="267"/>
      <c r="L154" s="267"/>
      <c r="M154" s="267"/>
      <c r="N154" s="267"/>
      <c r="O154" s="267"/>
      <c r="P154" s="219"/>
      <c r="Q154" s="268" t="s">
        <v>15519</v>
      </c>
      <c r="R154" s="216" t="str">
        <f ca="1">IF(ISERROR($V154),"",OFFSET('Smelter Look-up'!$C$4,$V154-4,0)&amp;"")</f>
        <v>Matsuda Sangyo Co., Ltd.</v>
      </c>
      <c r="S154" s="224" t="str">
        <f t="shared" ca="1" si="6"/>
        <v>JP</v>
      </c>
      <c r="T154" s="224" t="str">
        <f ca="1">IF(B154="","",IF(ISERROR(MATCH($J154,SorP!$B$1:$B$6230,0)),"",INDIRECT("'SorP'!$A$"&amp;MATCH($J154,SorP!$B$1:$B$6230,0))))</f>
        <v>JP-11</v>
      </c>
      <c r="U154" s="239"/>
      <c r="V154" s="269">
        <f>IF(C154="",NA(),MATCH($B154&amp;$C154,'Smelter Look-up'!$J:$J,0))</f>
        <v>141</v>
      </c>
      <c r="W154" s="270"/>
      <c r="X154" s="270">
        <f t="shared" ca="1" si="7"/>
        <v>0</v>
      </c>
      <c r="Y154" s="270"/>
      <c r="Z154" s="270"/>
      <c r="AB154" s="272" t="str">
        <f t="shared" si="8"/>
        <v>GoldMatsuda Sangyo Co., Ltd.</v>
      </c>
    </row>
    <row r="155" spans="1:28" s="271" customFormat="1" ht="76.5">
      <c r="A155" s="215"/>
      <c r="B155" s="216" t="s">
        <v>1250</v>
      </c>
      <c r="C155" s="347" t="s">
        <v>1857</v>
      </c>
      <c r="D155" s="216"/>
      <c r="E155" s="216" t="str">
        <f ca="1">IF(ISERROR($V155),"",OFFSET('Smelter Look-up'!$D$4,$V155-4,0)&amp;"")</f>
        <v>CHINA</v>
      </c>
      <c r="F155" s="216" t="str">
        <f ca="1">IF(ISERROR($V155),"",OFFSET('Smelter Look-up'!$E$4,$V155-4,0))</f>
        <v>CID001147</v>
      </c>
      <c r="G155" s="216" t="str">
        <f ca="1">IF(C155=$X$4,"Enter smelter details", IF(ISERROR($V155),"",OFFSET('Smelter Look-up'!$F$4,$V155-4,0)))</f>
        <v>RMI</v>
      </c>
      <c r="H155" s="217">
        <f ca="1">IF(ISERROR($V155),"",OFFSET('Smelter Look-up'!$G$4,$V155-4,0))</f>
        <v>0</v>
      </c>
      <c r="I155" s="218" t="str">
        <f ca="1">IF(ISERROR($V155),"",OFFSET('Smelter Look-up'!$H$4,$V155-4,0))</f>
        <v>Suzhou</v>
      </c>
      <c r="J155" s="218" t="str">
        <f ca="1">IF(ISERROR($V155),"",OFFSET('Smelter Look-up'!$I$4,$V155-4,0))</f>
        <v>Jiangsu Sheng</v>
      </c>
      <c r="K155" s="267"/>
      <c r="L155" s="267"/>
      <c r="M155" s="267"/>
      <c r="N155" s="267"/>
      <c r="O155" s="267"/>
      <c r="P155" s="219"/>
      <c r="Q155" s="268" t="s">
        <v>15519</v>
      </c>
      <c r="R155" s="216" t="str">
        <f ca="1">IF(ISERROR($V155),"",OFFSET('Smelter Look-up'!$C$4,$V155-4,0)&amp;"")</f>
        <v>Metalor Technologies (Suzhou) Ltd.</v>
      </c>
      <c r="S155" s="224" t="str">
        <f t="shared" ca="1" si="6"/>
        <v>CN</v>
      </c>
      <c r="T155" s="224" t="str">
        <f ca="1">IF(B155="","",IF(ISERROR(MATCH($J155,SorP!$B$1:$B$6230,0)),"",INDIRECT("'SorP'!$A$"&amp;MATCH($J155,SorP!$B$1:$B$6230,0))))</f>
        <v>CN-JS</v>
      </c>
      <c r="U155" s="239"/>
      <c r="V155" s="269">
        <f>IF(C155="",NA(),MATCH($B155&amp;$C155,'Smelter Look-up'!$J:$J,0))</f>
        <v>148</v>
      </c>
      <c r="W155" s="270"/>
      <c r="X155" s="270">
        <f t="shared" ca="1" si="7"/>
        <v>0</v>
      </c>
      <c r="Y155" s="270"/>
      <c r="Z155" s="270"/>
      <c r="AB155" s="272" t="str">
        <f t="shared" si="8"/>
        <v>GoldMetalor Technologies (Suzhou) Ltd.</v>
      </c>
    </row>
    <row r="156" spans="1:28" s="271" customFormat="1" ht="89.25">
      <c r="A156" s="215"/>
      <c r="B156" s="216" t="s">
        <v>1250</v>
      </c>
      <c r="C156" s="347" t="s">
        <v>2560</v>
      </c>
      <c r="D156" s="216"/>
      <c r="E156" s="216" t="str">
        <f ca="1">IF(ISERROR($V156),"",OFFSET('Smelter Look-up'!$D$4,$V156-4,0)&amp;"")</f>
        <v>CHINA</v>
      </c>
      <c r="F156" s="216" t="str">
        <f ca="1">IF(ISERROR($V156),"",OFFSET('Smelter Look-up'!$E$4,$V156-4,0))</f>
        <v>CID001149</v>
      </c>
      <c r="G156" s="216" t="str">
        <f ca="1">IF(C156=$X$4,"Enter smelter details", IF(ISERROR($V156),"",OFFSET('Smelter Look-up'!$F$4,$V156-4,0)))</f>
        <v>RMI</v>
      </c>
      <c r="H156" s="217">
        <f ca="1">IF(ISERROR($V156),"",OFFSET('Smelter Look-up'!$G$4,$V156-4,0))</f>
        <v>0</v>
      </c>
      <c r="I156" s="218" t="str">
        <f ca="1">IF(ISERROR($V156),"",OFFSET('Smelter Look-up'!$H$4,$V156-4,0))</f>
        <v>Kwai Chung</v>
      </c>
      <c r="J156" s="218" t="str">
        <f ca="1">IF(ISERROR($V156),"",OFFSET('Smelter Look-up'!$I$4,$V156-4,0))</f>
        <v>Hong Kong SAR</v>
      </c>
      <c r="K156" s="267"/>
      <c r="L156" s="267"/>
      <c r="M156" s="267"/>
      <c r="N156" s="267"/>
      <c r="O156" s="267"/>
      <c r="P156" s="219"/>
      <c r="Q156" s="268" t="s">
        <v>15519</v>
      </c>
      <c r="R156" s="216" t="str">
        <f ca="1">IF(ISERROR($V156),"",OFFSET('Smelter Look-up'!$C$4,$V156-4,0)&amp;"")</f>
        <v>Metalor Technologies (Hong Kong) Ltd.</v>
      </c>
      <c r="S156" s="224" t="str">
        <f t="shared" ca="1" si="6"/>
        <v>CN</v>
      </c>
      <c r="T156" s="224" t="str">
        <f ca="1">IF(B156="","",IF(ISERROR(MATCH($J156,SorP!$B$1:$B$6230,0)),"",INDIRECT("'SorP'!$A$"&amp;MATCH($J156,SorP!$B$1:$B$6230,0))))</f>
        <v>CN-HK</v>
      </c>
      <c r="U156" s="239"/>
      <c r="V156" s="269">
        <f>IF(C156="",NA(),MATCH($B156&amp;$C156,'Smelter Look-up'!$J:$J,0))</f>
        <v>146</v>
      </c>
      <c r="W156" s="270"/>
      <c r="X156" s="270">
        <f t="shared" ca="1" si="7"/>
        <v>0</v>
      </c>
      <c r="Y156" s="270"/>
      <c r="Z156" s="270"/>
      <c r="AB156" s="272" t="str">
        <f t="shared" si="8"/>
        <v>GoldMetalor Technologies (Hong Kong) Ltd.</v>
      </c>
    </row>
    <row r="157" spans="1:28" s="271" customFormat="1" ht="102">
      <c r="A157" s="215"/>
      <c r="B157" s="216" t="s">
        <v>1250</v>
      </c>
      <c r="C157" s="347" t="s">
        <v>2561</v>
      </c>
      <c r="D157" s="216"/>
      <c r="E157" s="216" t="str">
        <f ca="1">IF(ISERROR($V157),"",OFFSET('Smelter Look-up'!$D$4,$V157-4,0)&amp;"")</f>
        <v>SINGAPORE</v>
      </c>
      <c r="F157" s="216" t="str">
        <f ca="1">IF(ISERROR($V157),"",OFFSET('Smelter Look-up'!$E$4,$V157-4,0))</f>
        <v>CID001152</v>
      </c>
      <c r="G157" s="216" t="str">
        <f ca="1">IF(C157=$X$4,"Enter smelter details", IF(ISERROR($V157),"",OFFSET('Smelter Look-up'!$F$4,$V157-4,0)))</f>
        <v>RMI</v>
      </c>
      <c r="H157" s="217">
        <f ca="1">IF(ISERROR($V157),"",OFFSET('Smelter Look-up'!$G$4,$V157-4,0))</f>
        <v>0</v>
      </c>
      <c r="I157" s="218" t="str">
        <f ca="1">IF(ISERROR($V157),"",OFFSET('Smelter Look-up'!$H$4,$V157-4,0))</f>
        <v>Singapore</v>
      </c>
      <c r="J157" s="218" t="str">
        <f ca="1">IF(ISERROR($V157),"",OFFSET('Smelter Look-up'!$I$4,$V157-4,0))</f>
        <v>South West</v>
      </c>
      <c r="K157" s="267"/>
      <c r="L157" s="267"/>
      <c r="M157" s="267"/>
      <c r="N157" s="267"/>
      <c r="O157" s="267"/>
      <c r="P157" s="219"/>
      <c r="Q157" s="268" t="s">
        <v>15519</v>
      </c>
      <c r="R157" s="216" t="str">
        <f ca="1">IF(ISERROR($V157),"",OFFSET('Smelter Look-up'!$C$4,$V157-4,0)&amp;"")</f>
        <v>Metalor Technologies (Singapore) Pte., Ltd.</v>
      </c>
      <c r="S157" s="224" t="str">
        <f t="shared" ca="1" si="6"/>
        <v>SG</v>
      </c>
      <c r="T157" s="224" t="str">
        <f ca="1">IF(B157="","",IF(ISERROR(MATCH($J157,SorP!$B$1:$B$6230,0)),"",INDIRECT("'SorP'!$A$"&amp;MATCH($J157,SorP!$B$1:$B$6230,0))))</f>
        <v>SG-05</v>
      </c>
      <c r="U157" s="239"/>
      <c r="V157" s="269">
        <f>IF(C157="",NA(),MATCH($B157&amp;$C157,'Smelter Look-up'!$J:$J,0))</f>
        <v>147</v>
      </c>
      <c r="W157" s="270"/>
      <c r="X157" s="270">
        <f t="shared" ca="1" si="7"/>
        <v>0</v>
      </c>
      <c r="Y157" s="270"/>
      <c r="Z157" s="270"/>
      <c r="AB157" s="272" t="str">
        <f t="shared" si="8"/>
        <v>GoldMetalor Technologies (Singapore) Pte., Ltd.</v>
      </c>
    </row>
    <row r="158" spans="1:28" s="271" customFormat="1" ht="63.75">
      <c r="A158" s="215"/>
      <c r="B158" s="216" t="s">
        <v>1250</v>
      </c>
      <c r="C158" s="347" t="s">
        <v>1355</v>
      </c>
      <c r="D158" s="216"/>
      <c r="E158" s="216" t="str">
        <f ca="1">IF(ISERROR($V158),"",OFFSET('Smelter Look-up'!$D$4,$V158-4,0)&amp;"")</f>
        <v>UNITED STATES OF AMERICA</v>
      </c>
      <c r="F158" s="216" t="str">
        <f ca="1">IF(ISERROR($V158),"",OFFSET('Smelter Look-up'!$E$4,$V158-4,0))</f>
        <v>CID001157</v>
      </c>
      <c r="G158" s="216" t="str">
        <f ca="1">IF(C158=$X$4,"Enter smelter details", IF(ISERROR($V158),"",OFFSET('Smelter Look-up'!$F$4,$V158-4,0)))</f>
        <v>RMI</v>
      </c>
      <c r="H158" s="217">
        <f ca="1">IF(ISERROR($V158),"",OFFSET('Smelter Look-up'!$G$4,$V158-4,0))</f>
        <v>0</v>
      </c>
      <c r="I158" s="218" t="str">
        <f ca="1">IF(ISERROR($V158),"",OFFSET('Smelter Look-up'!$H$4,$V158-4,0))</f>
        <v>North Attleboro</v>
      </c>
      <c r="J158" s="218" t="str">
        <f ca="1">IF(ISERROR($V158),"",OFFSET('Smelter Look-up'!$I$4,$V158-4,0))</f>
        <v>Massachusetts</v>
      </c>
      <c r="K158" s="267"/>
      <c r="L158" s="267"/>
      <c r="M158" s="267"/>
      <c r="N158" s="267"/>
      <c r="O158" s="267"/>
      <c r="P158" s="219"/>
      <c r="Q158" s="268" t="s">
        <v>15519</v>
      </c>
      <c r="R158" s="216" t="str">
        <f ca="1">IF(ISERROR($V158),"",OFFSET('Smelter Look-up'!$C$4,$V158-4,0)&amp;"")</f>
        <v>Metalor USA Refining Corporation</v>
      </c>
      <c r="S158" s="224" t="str">
        <f t="shared" ca="1" si="6"/>
        <v>US</v>
      </c>
      <c r="T158" s="224" t="str">
        <f ca="1">IF(B158="","",IF(ISERROR(MATCH($J158,SorP!$B$1:$B$6230,0)),"",INDIRECT("'SorP'!$A$"&amp;MATCH($J158,SorP!$B$1:$B$6230,0))))</f>
        <v>US-MA</v>
      </c>
      <c r="U158" s="239"/>
      <c r="V158" s="269">
        <f>IF(C158="",NA(),MATCH($B158&amp;$C158,'Smelter Look-up'!$J:$J,0))</f>
        <v>150</v>
      </c>
      <c r="W158" s="270"/>
      <c r="X158" s="270">
        <f t="shared" ca="1" si="7"/>
        <v>0</v>
      </c>
      <c r="Y158" s="270"/>
      <c r="Z158" s="270"/>
      <c r="AB158" s="272" t="str">
        <f t="shared" si="8"/>
        <v>GoldMetalor USA Refining Corporation</v>
      </c>
    </row>
    <row r="159" spans="1:28" s="271" customFormat="1" ht="89.25">
      <c r="A159" s="215"/>
      <c r="B159" s="216" t="s">
        <v>1250</v>
      </c>
      <c r="C159" s="347" t="s">
        <v>13317</v>
      </c>
      <c r="D159" s="216"/>
      <c r="E159" s="216" t="str">
        <f ca="1">IF(ISERROR($V159),"",OFFSET('Smelter Look-up'!$D$4,$V159-4,0)&amp;"")</f>
        <v>MEXICO</v>
      </c>
      <c r="F159" s="216" t="str">
        <f ca="1">IF(ISERROR($V159),"",OFFSET('Smelter Look-up'!$E$4,$V159-4,0))</f>
        <v>CID001161</v>
      </c>
      <c r="G159" s="216" t="str">
        <f ca="1">IF(C159=$X$4,"Enter smelter details", IF(ISERROR($V159),"",OFFSET('Smelter Look-up'!$F$4,$V159-4,0)))</f>
        <v>RMI</v>
      </c>
      <c r="H159" s="217">
        <f ca="1">IF(ISERROR($V159),"",OFFSET('Smelter Look-up'!$G$4,$V159-4,0))</f>
        <v>0</v>
      </c>
      <c r="I159" s="218" t="str">
        <f ca="1">IF(ISERROR($V159),"",OFFSET('Smelter Look-up'!$H$4,$V159-4,0))</f>
        <v>Torreon</v>
      </c>
      <c r="J159" s="218" t="str">
        <f ca="1">IF(ISERROR($V159),"",OFFSET('Smelter Look-up'!$I$4,$V159-4,0))</f>
        <v>Coahuila de Zaragoza</v>
      </c>
      <c r="K159" s="267"/>
      <c r="L159" s="267"/>
      <c r="M159" s="267"/>
      <c r="N159" s="267"/>
      <c r="O159" s="267"/>
      <c r="P159" s="219"/>
      <c r="Q159" s="268" t="s">
        <v>15519</v>
      </c>
      <c r="R159" s="216" t="str">
        <f ca="1">IF(ISERROR($V159),"",OFFSET('Smelter Look-up'!$C$4,$V159-4,0)&amp;"")</f>
        <v>Metalurgica Met-Mex Penoles S.A. De C.V.</v>
      </c>
      <c r="S159" s="224" t="str">
        <f t="shared" ca="1" si="6"/>
        <v>MX</v>
      </c>
      <c r="T159" s="224" t="str">
        <f ca="1">IF(B159="","",IF(ISERROR(MATCH($J159,SorP!$B$1:$B$6230,0)),"",INDIRECT("'SorP'!$A$"&amp;MATCH($J159,SorP!$B$1:$B$6230,0))))</f>
        <v>MX-COA</v>
      </c>
      <c r="U159" s="239"/>
      <c r="V159" s="269">
        <f>IF(C159="",NA(),MATCH($B159&amp;$C159,'Smelter Look-up'!$J:$J,0))</f>
        <v>151</v>
      </c>
      <c r="W159" s="270"/>
      <c r="X159" s="270">
        <f t="shared" ca="1" si="7"/>
        <v>0</v>
      </c>
      <c r="Y159" s="270"/>
      <c r="Z159" s="270"/>
      <c r="AB159" s="272" t="str">
        <f t="shared" si="8"/>
        <v>GoldMetalurgica Met-Mex Penoles S.A. De C.V.</v>
      </c>
    </row>
    <row r="160" spans="1:28" s="271" customFormat="1" ht="76.5">
      <c r="A160" s="215"/>
      <c r="B160" s="216" t="s">
        <v>1250</v>
      </c>
      <c r="C160" s="347" t="s">
        <v>1027</v>
      </c>
      <c r="D160" s="216"/>
      <c r="E160" s="216" t="str">
        <f ca="1">IF(ISERROR($V160),"",OFFSET('Smelter Look-up'!$D$4,$V160-4,0)&amp;"")</f>
        <v>RUSSIAN FEDERATION</v>
      </c>
      <c r="F160" s="216" t="str">
        <f ca="1">IF(ISERROR($V160),"",OFFSET('Smelter Look-up'!$E$4,$V160-4,0))</f>
        <v>CID001204</v>
      </c>
      <c r="G160" s="216" t="str">
        <f ca="1">IF(C160=$X$4,"Enter smelter details", IF(ISERROR($V160),"",OFFSET('Smelter Look-up'!$F$4,$V160-4,0)))</f>
        <v>RMI</v>
      </c>
      <c r="H160" s="217">
        <f ca="1">IF(ISERROR($V160),"",OFFSET('Smelter Look-up'!$G$4,$V160-4,0))</f>
        <v>0</v>
      </c>
      <c r="I160" s="218" t="str">
        <f ca="1">IF(ISERROR($V160),"",OFFSET('Smelter Look-up'!$H$4,$V160-4,0))</f>
        <v>Obrucheva</v>
      </c>
      <c r="J160" s="218" t="str">
        <f ca="1">IF(ISERROR($V160),"",OFFSET('Smelter Look-up'!$I$4,$V160-4,0))</f>
        <v>Moskva</v>
      </c>
      <c r="K160" s="267"/>
      <c r="L160" s="267"/>
      <c r="M160" s="267"/>
      <c r="N160" s="267"/>
      <c r="O160" s="267"/>
      <c r="P160" s="219"/>
      <c r="Q160" s="268" t="s">
        <v>15519</v>
      </c>
      <c r="R160" s="216" t="str">
        <f ca="1">IF(ISERROR($V160),"",OFFSET('Smelter Look-up'!$C$4,$V160-4,0)&amp;"")</f>
        <v>Moscow Special Alloys Processing Plant</v>
      </c>
      <c r="S160" s="224" t="str">
        <f t="shared" ca="1" si="6"/>
        <v>RU</v>
      </c>
      <c r="T160" s="224" t="str">
        <f ca="1">IF(B160="","",IF(ISERROR(MATCH($J160,SorP!$B$1:$B$6230,0)),"",INDIRECT("'SorP'!$A$"&amp;MATCH($J160,SorP!$B$1:$B$6230,0))))</f>
        <v>RU-MOW</v>
      </c>
      <c r="U160" s="239"/>
      <c r="V160" s="269">
        <f>IF(C160="",NA(),MATCH($B160&amp;$C160,'Smelter Look-up'!$J:$J,0))</f>
        <v>162</v>
      </c>
      <c r="W160" s="270"/>
      <c r="X160" s="270">
        <f t="shared" ca="1" si="7"/>
        <v>0</v>
      </c>
      <c r="Y160" s="270"/>
      <c r="Z160" s="270"/>
      <c r="AB160" s="272" t="str">
        <f t="shared" si="8"/>
        <v>GoldMoscow Special Alloys Processing Plant</v>
      </c>
    </row>
    <row r="161" spans="1:28" s="271" customFormat="1" ht="76.5">
      <c r="A161" s="215"/>
      <c r="B161" s="216" t="s">
        <v>1250</v>
      </c>
      <c r="C161" s="347" t="s">
        <v>13319</v>
      </c>
      <c r="D161" s="216"/>
      <c r="E161" s="216" t="str">
        <f ca="1">IF(ISERROR($V161),"",OFFSET('Smelter Look-up'!$D$4,$V161-4,0)&amp;"")</f>
        <v>TURKEY</v>
      </c>
      <c r="F161" s="216" t="str">
        <f ca="1">IF(ISERROR($V161),"",OFFSET('Smelter Look-up'!$E$4,$V161-4,0))</f>
        <v>CID001220</v>
      </c>
      <c r="G161" s="216" t="str">
        <f ca="1">IF(C161=$X$4,"Enter smelter details", IF(ISERROR($V161),"",OFFSET('Smelter Look-up'!$F$4,$V161-4,0)))</f>
        <v>RMI</v>
      </c>
      <c r="H161" s="217">
        <f ca="1">IF(ISERROR($V161),"",OFFSET('Smelter Look-up'!$G$4,$V161-4,0))</f>
        <v>0</v>
      </c>
      <c r="I161" s="218" t="str">
        <f ca="1">IF(ISERROR($V161),"",OFFSET('Smelter Look-up'!$H$4,$V161-4,0))</f>
        <v>Bahçelievler</v>
      </c>
      <c r="J161" s="218" t="str">
        <f ca="1">IF(ISERROR($V161),"",OFFSET('Smelter Look-up'!$I$4,$V161-4,0))</f>
        <v>İstanbul</v>
      </c>
      <c r="K161" s="267"/>
      <c r="L161" s="267"/>
      <c r="M161" s="267"/>
      <c r="N161" s="267"/>
      <c r="O161" s="267"/>
      <c r="P161" s="219"/>
      <c r="Q161" s="268" t="s">
        <v>15519</v>
      </c>
      <c r="R161" s="216" t="str">
        <f ca="1">IF(ISERROR($V161),"",OFFSET('Smelter Look-up'!$C$4,$V161-4,0)&amp;"")</f>
        <v>Nadir Metal Rafineri San. Ve Tic. A.S.</v>
      </c>
      <c r="S161" s="224" t="str">
        <f t="shared" ca="1" si="6"/>
        <v>TR</v>
      </c>
      <c r="T161" s="224" t="str">
        <f ca="1">IF(B161="","",IF(ISERROR(MATCH($J161,SorP!$B$1:$B$6230,0)),"",INDIRECT("'SorP'!$A$"&amp;MATCH($J161,SorP!$B$1:$B$6230,0))))</f>
        <v>TR-34</v>
      </c>
      <c r="U161" s="239"/>
      <c r="V161" s="269">
        <f>IF(C161="",NA(),MATCH($B161&amp;$C161,'Smelter Look-up'!$J:$J,0))</f>
        <v>163</v>
      </c>
      <c r="W161" s="270"/>
      <c r="X161" s="270">
        <f t="shared" ca="1" si="7"/>
        <v>0</v>
      </c>
      <c r="Y161" s="270"/>
      <c r="Z161" s="270"/>
      <c r="AB161" s="272" t="str">
        <f t="shared" si="8"/>
        <v>GoldNadir Metal Rafineri San. Ve Tic. A.S.</v>
      </c>
    </row>
    <row r="162" spans="1:28" s="271" customFormat="1" ht="63.75">
      <c r="A162" s="215"/>
      <c r="B162" s="216" t="s">
        <v>1250</v>
      </c>
      <c r="C162" s="347" t="s">
        <v>2564</v>
      </c>
      <c r="D162" s="216"/>
      <c r="E162" s="216" t="str">
        <f ca="1">IF(ISERROR($V162),"",OFFSET('Smelter Look-up'!$D$4,$V162-4,0)&amp;"")</f>
        <v>JAPAN</v>
      </c>
      <c r="F162" s="216" t="str">
        <f ca="1">IF(ISERROR($V162),"",OFFSET('Smelter Look-up'!$E$4,$V162-4,0))</f>
        <v>CID001259</v>
      </c>
      <c r="G162" s="216" t="str">
        <f ca="1">IF(C162=$X$4,"Enter smelter details", IF(ISERROR($V162),"",OFFSET('Smelter Look-up'!$F$4,$V162-4,0)))</f>
        <v>RMI</v>
      </c>
      <c r="H162" s="217">
        <f ca="1">IF(ISERROR($V162),"",OFFSET('Smelter Look-up'!$G$4,$V162-4,0))</f>
        <v>0</v>
      </c>
      <c r="I162" s="218" t="str">
        <f ca="1">IF(ISERROR($V162),"",OFFSET('Smelter Look-up'!$H$4,$V162-4,0))</f>
        <v>Noda</v>
      </c>
      <c r="J162" s="218" t="str">
        <f ca="1">IF(ISERROR($V162),"",OFFSET('Smelter Look-up'!$I$4,$V162-4,0))</f>
        <v>Chiba</v>
      </c>
      <c r="K162" s="267"/>
      <c r="L162" s="267"/>
      <c r="M162" s="267"/>
      <c r="N162" s="267"/>
      <c r="O162" s="267"/>
      <c r="P162" s="219"/>
      <c r="Q162" s="268" t="s">
        <v>15519</v>
      </c>
      <c r="R162" s="216" t="str">
        <f ca="1">IF(ISERROR($V162),"",OFFSET('Smelter Look-up'!$C$4,$V162-4,0)&amp;"")</f>
        <v>Nihon Material Co., Ltd.</v>
      </c>
      <c r="S162" s="224" t="str">
        <f t="shared" ca="1" si="6"/>
        <v>JP</v>
      </c>
      <c r="T162" s="224" t="str">
        <f ca="1">IF(B162="","",IF(ISERROR(MATCH($J162,SorP!$B$1:$B$6230,0)),"",INDIRECT("'SorP'!$A$"&amp;MATCH($J162,SorP!$B$1:$B$6230,0))))</f>
        <v>JP-12</v>
      </c>
      <c r="U162" s="239"/>
      <c r="V162" s="269">
        <f>IF(C162="",NA(),MATCH($B162&amp;$C162,'Smelter Look-up'!$J:$J,0))</f>
        <v>167</v>
      </c>
      <c r="W162" s="270"/>
      <c r="X162" s="270">
        <f t="shared" ca="1" si="7"/>
        <v>0</v>
      </c>
      <c r="Y162" s="270"/>
      <c r="Z162" s="270"/>
      <c r="AB162" s="272" t="str">
        <f t="shared" si="8"/>
        <v>GoldNihon Material Co., Ltd.</v>
      </c>
    </row>
    <row r="163" spans="1:28" s="271" customFormat="1" ht="89.25">
      <c r="A163" s="215"/>
      <c r="B163" s="216" t="s">
        <v>1250</v>
      </c>
      <c r="C163" s="347" t="s">
        <v>2565</v>
      </c>
      <c r="D163" s="216"/>
      <c r="E163" s="216" t="str">
        <f ca="1">IF(ISERROR($V163),"",OFFSET('Smelter Look-up'!$D$4,$V163-4,0)&amp;"")</f>
        <v>JAPAN</v>
      </c>
      <c r="F163" s="216" t="str">
        <f ca="1">IF(ISERROR($V163),"",OFFSET('Smelter Look-up'!$E$4,$V163-4,0))</f>
        <v>CID001325</v>
      </c>
      <c r="G163" s="216" t="str">
        <f ca="1">IF(C163=$X$4,"Enter smelter details", IF(ISERROR($V163),"",OFFSET('Smelter Look-up'!$F$4,$V163-4,0)))</f>
        <v>RMI</v>
      </c>
      <c r="H163" s="217">
        <f ca="1">IF(ISERROR($V163),"",OFFSET('Smelter Look-up'!$G$4,$V163-4,0))</f>
        <v>0</v>
      </c>
      <c r="I163" s="218" t="str">
        <f ca="1">IF(ISERROR($V163),"",OFFSET('Smelter Look-up'!$H$4,$V163-4,0))</f>
        <v>Nara-shi</v>
      </c>
      <c r="J163" s="218" t="str">
        <f ca="1">IF(ISERROR($V163),"",OFFSET('Smelter Look-up'!$I$4,$V163-4,0))</f>
        <v>Nara</v>
      </c>
      <c r="K163" s="267"/>
      <c r="L163" s="267"/>
      <c r="M163" s="267"/>
      <c r="N163" s="267"/>
      <c r="O163" s="267"/>
      <c r="P163" s="219"/>
      <c r="Q163" s="268" t="s">
        <v>15519</v>
      </c>
      <c r="R163" s="216" t="str">
        <f ca="1">IF(ISERROR($V163),"",OFFSET('Smelter Look-up'!$C$4,$V163-4,0)&amp;"")</f>
        <v>Ohura Precious Metal Industry Co., Ltd.</v>
      </c>
      <c r="S163" s="224" t="str">
        <f t="shared" ca="1" si="6"/>
        <v>JP</v>
      </c>
      <c r="T163" s="224" t="str">
        <f ca="1">IF(B163="","",IF(ISERROR(MATCH($J163,SorP!$B$1:$B$6230,0)),"",INDIRECT("'SorP'!$A$"&amp;MATCH($J163,SorP!$B$1:$B$6230,0))))</f>
        <v>JP-29</v>
      </c>
      <c r="U163" s="239"/>
      <c r="V163" s="269">
        <f>IF(C163="",NA(),MATCH($B163&amp;$C163,'Smelter Look-up'!$J:$J,0))</f>
        <v>172</v>
      </c>
      <c r="W163" s="270"/>
      <c r="X163" s="270">
        <f t="shared" ca="1" si="7"/>
        <v>0</v>
      </c>
      <c r="Y163" s="270"/>
      <c r="Z163" s="270"/>
      <c r="AB163" s="272" t="str">
        <f t="shared" si="8"/>
        <v>GoldOhura Precious Metal Industry Co., Ltd.</v>
      </c>
    </row>
    <row r="164" spans="1:28" s="271" customFormat="1" ht="153">
      <c r="A164" s="215"/>
      <c r="B164" s="216" t="s">
        <v>1250</v>
      </c>
      <c r="C164" s="347" t="s">
        <v>2697</v>
      </c>
      <c r="D164" s="216"/>
      <c r="E164" s="216" t="str">
        <f ca="1">IF(ISERROR($V164),"",OFFSET('Smelter Look-up'!$D$4,$V164-4,0)&amp;"")</f>
        <v>RUSSIAN FEDERATION</v>
      </c>
      <c r="F164" s="216" t="str">
        <f ca="1">IF(ISERROR($V164),"",OFFSET('Smelter Look-up'!$E$4,$V164-4,0))</f>
        <v>CID001326</v>
      </c>
      <c r="G164" s="216" t="str">
        <f ca="1">IF(C164=$X$4,"Enter smelter details", IF(ISERROR($V164),"",OFFSET('Smelter Look-up'!$F$4,$V164-4,0)))</f>
        <v>RMI</v>
      </c>
      <c r="H164" s="217">
        <f ca="1">IF(ISERROR($V164),"",OFFSET('Smelter Look-up'!$G$4,$V164-4,0))</f>
        <v>0</v>
      </c>
      <c r="I164" s="218" t="str">
        <f ca="1">IF(ISERROR($V164),"",OFFSET('Smelter Look-up'!$H$4,$V164-4,0))</f>
        <v>Krasnoyarsk</v>
      </c>
      <c r="J164" s="218" t="str">
        <f ca="1">IF(ISERROR($V164),"",OFFSET('Smelter Look-up'!$I$4,$V164-4,0))</f>
        <v>Krasnoyarskiy kray</v>
      </c>
      <c r="K164" s="267"/>
      <c r="L164" s="267"/>
      <c r="M164" s="267"/>
      <c r="N164" s="267"/>
      <c r="O164" s="267"/>
      <c r="P164" s="219"/>
      <c r="Q164" s="268" t="s">
        <v>15519</v>
      </c>
      <c r="R164" s="216" t="str">
        <f ca="1">IF(ISERROR($V164),"",OFFSET('Smelter Look-up'!$C$4,$V164-4,0)&amp;"")</f>
        <v>OJSC "The Gulidov Krasnoyarsk Non-Ferrous Metals Plant" (OJSC Krastsvetmet)</v>
      </c>
      <c r="S164" s="224" t="str">
        <f t="shared" ca="1" si="6"/>
        <v>RU</v>
      </c>
      <c r="T164" s="224" t="str">
        <f ca="1">IF(B164="","",IF(ISERROR(MATCH($J164,SorP!$B$1:$B$6230,0)),"",INDIRECT("'SorP'!$A$"&amp;MATCH($J164,SorP!$B$1:$B$6230,0))))</f>
        <v>RU-KYA</v>
      </c>
      <c r="U164" s="239"/>
      <c r="V164" s="269">
        <f>IF(C164="",NA(),MATCH($B164&amp;$C164,'Smelter Look-up'!$J:$J,0))</f>
        <v>173</v>
      </c>
      <c r="W164" s="270"/>
      <c r="X164" s="270">
        <f t="shared" ca="1" si="7"/>
        <v>0</v>
      </c>
      <c r="Y164" s="270"/>
      <c r="Z164" s="270"/>
      <c r="AB164" s="272" t="str">
        <f t="shared" si="8"/>
        <v>GoldOJSC "The Gulidov Krasnoyarsk Non-Ferrous Metals Plant" (OJSC Krastsvetmet)</v>
      </c>
    </row>
    <row r="165" spans="1:28" s="271" customFormat="1" ht="76.5">
      <c r="A165" s="215"/>
      <c r="B165" s="216" t="s">
        <v>1250</v>
      </c>
      <c r="C165" s="347" t="s">
        <v>1028</v>
      </c>
      <c r="D165" s="216"/>
      <c r="E165" s="216" t="str">
        <f ca="1">IF(ISERROR($V165),"",OFFSET('Smelter Look-up'!$D$4,$V165-4,0)&amp;"")</f>
        <v>RUSSIAN FEDERATION</v>
      </c>
      <c r="F165" s="216" t="str">
        <f ca="1">IF(ISERROR($V165),"",OFFSET('Smelter Look-up'!$E$4,$V165-4,0))</f>
        <v>CID001386</v>
      </c>
      <c r="G165" s="216" t="str">
        <f ca="1">IF(C165=$X$4,"Enter smelter details", IF(ISERROR($V165),"",OFFSET('Smelter Look-up'!$F$4,$V165-4,0)))</f>
        <v>RMI</v>
      </c>
      <c r="H165" s="217">
        <f ca="1">IF(ISERROR($V165),"",OFFSET('Smelter Look-up'!$G$4,$V165-4,0))</f>
        <v>0</v>
      </c>
      <c r="I165" s="218" t="str">
        <f ca="1">IF(ISERROR($V165),"",OFFSET('Smelter Look-up'!$H$4,$V165-4,0))</f>
        <v>Kasimov</v>
      </c>
      <c r="J165" s="218" t="str">
        <f ca="1">IF(ISERROR($V165),"",OFFSET('Smelter Look-up'!$I$4,$V165-4,0))</f>
        <v>Ryazanskaya oblast'</v>
      </c>
      <c r="K165" s="267"/>
      <c r="L165" s="267"/>
      <c r="M165" s="267"/>
      <c r="N165" s="267"/>
      <c r="O165" s="267"/>
      <c r="P165" s="219"/>
      <c r="Q165" s="268" t="s">
        <v>15519</v>
      </c>
      <c r="R165" s="216" t="str">
        <f ca="1">IF(ISERROR($V165),"",OFFSET('Smelter Look-up'!$C$4,$V165-4,0)&amp;"")</f>
        <v>Prioksky Plant of Non-Ferrous Metals</v>
      </c>
      <c r="S165" s="224" t="str">
        <f t="shared" ca="1" si="6"/>
        <v>RU</v>
      </c>
      <c r="T165" s="224" t="str">
        <f ca="1">IF(B165="","",IF(ISERROR(MATCH($J165,SorP!$B$1:$B$6230,0)),"",INDIRECT("'SorP'!$A$"&amp;MATCH($J165,SorP!$B$1:$B$6230,0))))</f>
        <v>RU-RYA</v>
      </c>
      <c r="U165" s="239"/>
      <c r="V165" s="269">
        <f>IF(C165="",NA(),MATCH($B165&amp;$C165,'Smelter Look-up'!$J:$J,0))</f>
        <v>183</v>
      </c>
      <c r="W165" s="270"/>
      <c r="X165" s="270">
        <f t="shared" ca="1" si="7"/>
        <v>0</v>
      </c>
      <c r="Y165" s="270"/>
      <c r="Z165" s="270"/>
      <c r="AB165" s="272" t="str">
        <f t="shared" si="8"/>
        <v>GoldPrioksky Plant of Non-Ferrous Metals</v>
      </c>
    </row>
    <row r="166" spans="1:28" s="271" customFormat="1" ht="76.5">
      <c r="A166" s="215"/>
      <c r="B166" s="216" t="s">
        <v>1250</v>
      </c>
      <c r="C166" s="347" t="s">
        <v>1358</v>
      </c>
      <c r="D166" s="216"/>
      <c r="E166" s="216" t="str">
        <f ca="1">IF(ISERROR($V166),"",OFFSET('Smelter Look-up'!$D$4,$V166-4,0)&amp;"")</f>
        <v>INDONESIA</v>
      </c>
      <c r="F166" s="216" t="str">
        <f ca="1">IF(ISERROR($V166),"",OFFSET('Smelter Look-up'!$E$4,$V166-4,0))</f>
        <v>CID001397</v>
      </c>
      <c r="G166" s="216" t="str">
        <f ca="1">IF(C166=$X$4,"Enter smelter details", IF(ISERROR($V166),"",OFFSET('Smelter Look-up'!$F$4,$V166-4,0)))</f>
        <v>RMI</v>
      </c>
      <c r="H166" s="217">
        <f ca="1">IF(ISERROR($V166),"",OFFSET('Smelter Look-up'!$G$4,$V166-4,0))</f>
        <v>0</v>
      </c>
      <c r="I166" s="218" t="str">
        <f ca="1">IF(ISERROR($V166),"",OFFSET('Smelter Look-up'!$H$4,$V166-4,0))</f>
        <v>Jakarta</v>
      </c>
      <c r="J166" s="218" t="str">
        <f ca="1">IF(ISERROR($V166),"",OFFSET('Smelter Look-up'!$I$4,$V166-4,0))</f>
        <v>Jakarta Raya</v>
      </c>
      <c r="K166" s="267"/>
      <c r="L166" s="267"/>
      <c r="M166" s="267"/>
      <c r="N166" s="267"/>
      <c r="O166" s="267"/>
      <c r="P166" s="219"/>
      <c r="Q166" s="268" t="s">
        <v>15519</v>
      </c>
      <c r="R166" s="216" t="str">
        <f ca="1">IF(ISERROR($V166),"",OFFSET('Smelter Look-up'!$C$4,$V166-4,0)&amp;"")</f>
        <v>PT Aneka Tambang (Persero) Tbk</v>
      </c>
      <c r="S166" s="224" t="str">
        <f t="shared" ca="1" si="6"/>
        <v>ID</v>
      </c>
      <c r="T166" s="224" t="str">
        <f ca="1">IF(B166="","",IF(ISERROR(MATCH($J166,SorP!$B$1:$B$6230,0)),"",INDIRECT("'SorP'!$A$"&amp;MATCH($J166,SorP!$B$1:$B$6230,0))))</f>
        <v>ID-JK</v>
      </c>
      <c r="U166" s="239"/>
      <c r="V166" s="269">
        <f>IF(C166="",NA(),MATCH($B166&amp;$C166,'Smelter Look-up'!$J:$J,0))</f>
        <v>185</v>
      </c>
      <c r="W166" s="270"/>
      <c r="X166" s="270">
        <f t="shared" ca="1" si="7"/>
        <v>0</v>
      </c>
      <c r="Y166" s="270"/>
      <c r="Z166" s="270"/>
      <c r="AB166" s="272" t="str">
        <f t="shared" si="8"/>
        <v>GoldPT Aneka Tambang (Persero) Tbk</v>
      </c>
    </row>
    <row r="167" spans="1:28" s="271" customFormat="1" ht="38.25">
      <c r="A167" s="215"/>
      <c r="B167" s="216" t="s">
        <v>1250</v>
      </c>
      <c r="C167" s="347" t="s">
        <v>13320</v>
      </c>
      <c r="D167" s="216"/>
      <c r="E167" s="216" t="str">
        <f ca="1">IF(ISERROR($V167),"",OFFSET('Smelter Look-up'!$D$4,$V167-4,0)&amp;"")</f>
        <v>SWITZERLAND</v>
      </c>
      <c r="F167" s="216" t="str">
        <f ca="1">IF(ISERROR($V167),"",OFFSET('Smelter Look-up'!$E$4,$V167-4,0))</f>
        <v>CID001498</v>
      </c>
      <c r="G167" s="216" t="str">
        <f ca="1">IF(C167=$X$4,"Enter smelter details", IF(ISERROR($V167),"",OFFSET('Smelter Look-up'!$F$4,$V167-4,0)))</f>
        <v>RMI</v>
      </c>
      <c r="H167" s="217">
        <f ca="1">IF(ISERROR($V167),"",OFFSET('Smelter Look-up'!$G$4,$V167-4,0))</f>
        <v>0</v>
      </c>
      <c r="I167" s="218" t="str">
        <f ca="1">IF(ISERROR($V167),"",OFFSET('Smelter Look-up'!$H$4,$V167-4,0))</f>
        <v>La Chaux-de-Fonds</v>
      </c>
      <c r="J167" s="218" t="str">
        <f ca="1">IF(ISERROR($V167),"",OFFSET('Smelter Look-up'!$I$4,$V167-4,0))</f>
        <v>Neuchâtel</v>
      </c>
      <c r="K167" s="267"/>
      <c r="L167" s="267"/>
      <c r="M167" s="267"/>
      <c r="N167" s="267"/>
      <c r="O167" s="267"/>
      <c r="P167" s="219"/>
      <c r="Q167" s="268" t="s">
        <v>15519</v>
      </c>
      <c r="R167" s="216" t="str">
        <f ca="1">IF(ISERROR($V167),"",OFFSET('Smelter Look-up'!$C$4,$V167-4,0)&amp;"")</f>
        <v>PX Precinox S.A.</v>
      </c>
      <c r="S167" s="224" t="str">
        <f t="shared" ca="1" si="6"/>
        <v>CH</v>
      </c>
      <c r="T167" s="224" t="str">
        <f ca="1">IF(B167="","",IF(ISERROR(MATCH($J167,SorP!$B$1:$B$6230,0)),"",INDIRECT("'SorP'!$A$"&amp;MATCH($J167,SorP!$B$1:$B$6230,0))))</f>
        <v>CH-NE</v>
      </c>
      <c r="U167" s="239"/>
      <c r="V167" s="269">
        <f>IF(C167="",NA(),MATCH($B167&amp;$C167,'Smelter Look-up'!$J:$J,0))</f>
        <v>186</v>
      </c>
      <c r="W167" s="270"/>
      <c r="X167" s="270">
        <f t="shared" ca="1" si="7"/>
        <v>0</v>
      </c>
      <c r="Y167" s="270"/>
      <c r="Z167" s="270"/>
      <c r="AB167" s="272" t="str">
        <f t="shared" si="8"/>
        <v>GoldPX Precinox S.A.</v>
      </c>
    </row>
    <row r="168" spans="1:28" s="271" customFormat="1" ht="51">
      <c r="A168" s="215"/>
      <c r="B168" s="216" t="s">
        <v>1250</v>
      </c>
      <c r="C168" s="347" t="s">
        <v>1029</v>
      </c>
      <c r="D168" s="216"/>
      <c r="E168" s="216" t="str">
        <f ca="1">IF(ISERROR($V168),"",OFFSET('Smelter Look-up'!$D$4,$V168-4,0)&amp;"")</f>
        <v>CANADA</v>
      </c>
      <c r="F168" s="216" t="str">
        <f ca="1">IF(ISERROR($V168),"",OFFSET('Smelter Look-up'!$E$4,$V168-4,0))</f>
        <v>CID001534</v>
      </c>
      <c r="G168" s="216" t="str">
        <f ca="1">IF(C168=$X$4,"Enter smelter details", IF(ISERROR($V168),"",OFFSET('Smelter Look-up'!$F$4,$V168-4,0)))</f>
        <v>RMI</v>
      </c>
      <c r="H168" s="217">
        <f ca="1">IF(ISERROR($V168),"",OFFSET('Smelter Look-up'!$G$4,$V168-4,0))</f>
        <v>0</v>
      </c>
      <c r="I168" s="218" t="str">
        <f ca="1">IF(ISERROR($V168),"",OFFSET('Smelter Look-up'!$H$4,$V168-4,0))</f>
        <v>Ottawa</v>
      </c>
      <c r="J168" s="218" t="str">
        <f ca="1">IF(ISERROR($V168),"",OFFSET('Smelter Look-up'!$I$4,$V168-4,0))</f>
        <v>Ontario</v>
      </c>
      <c r="K168" s="267"/>
      <c r="L168" s="267"/>
      <c r="M168" s="267"/>
      <c r="N168" s="267"/>
      <c r="O168" s="267"/>
      <c r="P168" s="219"/>
      <c r="Q168" s="268" t="s">
        <v>15519</v>
      </c>
      <c r="R168" s="216" t="str">
        <f ca="1">IF(ISERROR($V168),"",OFFSET('Smelter Look-up'!$C$4,$V168-4,0)&amp;"")</f>
        <v>Royal Canadian Mint</v>
      </c>
      <c r="S168" s="224" t="str">
        <f t="shared" ca="1" si="6"/>
        <v>CA</v>
      </c>
      <c r="T168" s="224" t="str">
        <f ca="1">IF(B168="","",IF(ISERROR(MATCH($J168,SorP!$B$1:$B$6230,0)),"",INDIRECT("'SorP'!$A$"&amp;MATCH($J168,SorP!$B$1:$B$6230,0))))</f>
        <v>CA-ON</v>
      </c>
      <c r="U168" s="239"/>
      <c r="V168" s="269">
        <f>IF(C168="",NA(),MATCH($B168&amp;$C168,'Smelter Look-up'!$J:$J,0))</f>
        <v>194</v>
      </c>
      <c r="W168" s="270"/>
      <c r="X168" s="270">
        <f t="shared" ca="1" si="7"/>
        <v>0</v>
      </c>
      <c r="Y168" s="270"/>
      <c r="Z168" s="270"/>
      <c r="AB168" s="272" t="str">
        <f t="shared" si="8"/>
        <v>GoldRoyal Canadian Mint</v>
      </c>
    </row>
    <row r="169" spans="1:28" s="271" customFormat="1" ht="51">
      <c r="A169" s="215"/>
      <c r="B169" s="216" t="s">
        <v>1250</v>
      </c>
      <c r="C169" s="347" t="s">
        <v>15521</v>
      </c>
      <c r="D169" s="216"/>
      <c r="E169" s="216" t="str">
        <f ca="1">IF(ISERROR($V169),"",OFFSET('Smelter Look-up'!$D$4,$V169-4,0)&amp;"")</f>
        <v>KOREA, REPUBLIC OF</v>
      </c>
      <c r="F169" s="216" t="str">
        <f ca="1">IF(ISERROR($V169),"",OFFSET('Smelter Look-up'!$E$4,$V169-4,0))</f>
        <v>CID001555</v>
      </c>
      <c r="G169" s="216" t="str">
        <f ca="1">IF(C169=$X$4,"Enter smelter details", IF(ISERROR($V169),"",OFFSET('Smelter Look-up'!$F$4,$V169-4,0)))</f>
        <v>RMI</v>
      </c>
      <c r="H169" s="217">
        <f ca="1">IF(ISERROR($V169),"",OFFSET('Smelter Look-up'!$G$4,$V169-4,0))</f>
        <v>0</v>
      </c>
      <c r="I169" s="218" t="str">
        <f ca="1">IF(ISERROR($V169),"",OFFSET('Smelter Look-up'!$H$4,$V169-4,0))</f>
        <v>Namdong</v>
      </c>
      <c r="J169" s="218" t="str">
        <f ca="1">IF(ISERROR($V169),"",OFFSET('Smelter Look-up'!$I$4,$V169-4,0))</f>
        <v>Incheon-gwangyeoksi</v>
      </c>
      <c r="K169" s="267"/>
      <c r="L169" s="267"/>
      <c r="M169" s="267"/>
      <c r="N169" s="267"/>
      <c r="O169" s="267"/>
      <c r="P169" s="219"/>
      <c r="Q169" s="268" t="s">
        <v>15519</v>
      </c>
      <c r="R169" s="216" t="str">
        <f ca="1">IF(ISERROR($V169),"",OFFSET('Smelter Look-up'!$C$4,$V169-4,0)&amp;"")</f>
        <v>Samduck Precious Metals</v>
      </c>
      <c r="S169" s="224" t="str">
        <f t="shared" ca="1" si="6"/>
        <v>KR</v>
      </c>
      <c r="T169" s="224" t="str">
        <f ca="1">IF(B169="","",IF(ISERROR(MATCH($J169,SorP!$B$1:$B$6230,0)),"",INDIRECT("'SorP'!$A$"&amp;MATCH($J169,SorP!$B$1:$B$6230,0))))</f>
        <v>KR-28</v>
      </c>
      <c r="U169" s="239"/>
      <c r="V169" s="269">
        <f>IF(C169="",NA(),MATCH($B169&amp;$C169,'Smelter Look-up'!$J:$J,0))</f>
        <v>202</v>
      </c>
      <c r="W169" s="270"/>
      <c r="X169" s="270">
        <f t="shared" ca="1" si="7"/>
        <v>0</v>
      </c>
      <c r="Y169" s="270"/>
      <c r="Z169" s="270"/>
      <c r="AB169" s="272" t="str">
        <f t="shared" si="8"/>
        <v>GoldSAMDUCK Precious Metals</v>
      </c>
    </row>
    <row r="170" spans="1:28" s="271" customFormat="1" ht="63.75">
      <c r="A170" s="215"/>
      <c r="B170" s="216" t="s">
        <v>1250</v>
      </c>
      <c r="C170" s="347" t="s">
        <v>13321</v>
      </c>
      <c r="D170" s="216"/>
      <c r="E170" s="216" t="str">
        <f ca="1">IF(ISERROR($V170),"",OFFSET('Smelter Look-up'!$D$4,$V170-4,0)&amp;"")</f>
        <v>SPAIN</v>
      </c>
      <c r="F170" s="216" t="str">
        <f ca="1">IF(ISERROR($V170),"",OFFSET('Smelter Look-up'!$E$4,$V170-4,0))</f>
        <v>CID001585</v>
      </c>
      <c r="G170" s="216" t="str">
        <f ca="1">IF(C170=$X$4,"Enter smelter details", IF(ISERROR($V170),"",OFFSET('Smelter Look-up'!$F$4,$V170-4,0)))</f>
        <v>RMI</v>
      </c>
      <c r="H170" s="217">
        <f ca="1">IF(ISERROR($V170),"",OFFSET('Smelter Look-up'!$G$4,$V170-4,0))</f>
        <v>0</v>
      </c>
      <c r="I170" s="218" t="str">
        <f ca="1">IF(ISERROR($V170),"",OFFSET('Smelter Look-up'!$H$4,$V170-4,0))</f>
        <v>Madrid</v>
      </c>
      <c r="J170" s="218" t="str">
        <f ca="1">IF(ISERROR($V170),"",OFFSET('Smelter Look-up'!$I$4,$V170-4,0))</f>
        <v>Madrid, Comunidad de</v>
      </c>
      <c r="K170" s="267"/>
      <c r="L170" s="267"/>
      <c r="M170" s="267"/>
      <c r="N170" s="267"/>
      <c r="O170" s="267"/>
      <c r="P170" s="219"/>
      <c r="Q170" s="268" t="s">
        <v>15519</v>
      </c>
      <c r="R170" s="216" t="str">
        <f ca="1">IF(ISERROR($V170),"",OFFSET('Smelter Look-up'!$C$4,$V170-4,0)&amp;"")</f>
        <v>SEMPSA Joyeria Plateria S.A.</v>
      </c>
      <c r="S170" s="224" t="str">
        <f t="shared" ca="1" si="6"/>
        <v>ES</v>
      </c>
      <c r="T170" s="224" t="str">
        <f ca="1">IF(B170="","",IF(ISERROR(MATCH($J170,SorP!$B$1:$B$6230,0)),"",INDIRECT("'SorP'!$A$"&amp;MATCH($J170,SorP!$B$1:$B$6230,0))))</f>
        <v>ES-MD</v>
      </c>
      <c r="U170" s="239"/>
      <c r="V170" s="269">
        <f>IF(C170="",NA(),MATCH($B170&amp;$C170,'Smelter Look-up'!$J:$J,0))</f>
        <v>206</v>
      </c>
      <c r="W170" s="270"/>
      <c r="X170" s="270">
        <f t="shared" ca="1" si="7"/>
        <v>0</v>
      </c>
      <c r="Y170" s="270"/>
      <c r="Z170" s="270"/>
      <c r="AB170" s="272" t="str">
        <f t="shared" si="8"/>
        <v>GoldSEMPSA Joyeria Plateria S.A.</v>
      </c>
    </row>
    <row r="171" spans="1:28" s="271" customFormat="1" ht="89.25">
      <c r="A171" s="215"/>
      <c r="B171" s="216" t="s">
        <v>1250</v>
      </c>
      <c r="C171" s="347" t="s">
        <v>15522</v>
      </c>
      <c r="D171" s="216"/>
      <c r="E171" s="216" t="str">
        <f ca="1">IF(ISERROR($V171),"",OFFSET('Smelter Look-up'!$D$4,$V171-4,0)&amp;"")</f>
        <v/>
      </c>
      <c r="F171" s="216" t="str">
        <f ca="1">IF(ISERROR($V171),"",OFFSET('Smelter Look-up'!$E$4,$V171-4,0))</f>
        <v/>
      </c>
      <c r="G171" s="216" t="str">
        <f ca="1">IF(C171=$X$4,"Enter smelter details", IF(ISERROR($V171),"",OFFSET('Smelter Look-up'!$F$4,$V171-4,0)))</f>
        <v/>
      </c>
      <c r="H171" s="217" t="str">
        <f ca="1">IF(ISERROR($V171),"",OFFSET('Smelter Look-up'!$G$4,$V171-4,0))</f>
        <v/>
      </c>
      <c r="I171" s="218" t="str">
        <f ca="1">IF(ISERROR($V171),"",OFFSET('Smelter Look-up'!$H$4,$V171-4,0))</f>
        <v/>
      </c>
      <c r="J171" s="218" t="str">
        <f ca="1">IF(ISERROR($V171),"",OFFSET('Smelter Look-up'!$I$4,$V171-4,0))</f>
        <v/>
      </c>
      <c r="K171" s="267"/>
      <c r="L171" s="267"/>
      <c r="M171" s="267"/>
      <c r="N171" s="267"/>
      <c r="O171" s="267"/>
      <c r="P171" s="219"/>
      <c r="Q171" s="268" t="s">
        <v>15519</v>
      </c>
      <c r="R171" s="216" t="str">
        <f ca="1">IF(ISERROR($V171),"",OFFSET('Smelter Look-up'!$C$4,$V171-4,0)&amp;"")</f>
        <v/>
      </c>
      <c r="S171" s="224" t="str">
        <f t="shared" ca="1" si="6"/>
        <v>Unknown</v>
      </c>
      <c r="T171" s="224" t="str">
        <f ca="1">IF(B171="","",IF(ISERROR(MATCH($J171,SorP!$B$1:$B$6230,0)),"",INDIRECT("'SorP'!$A$"&amp;MATCH($J171,SorP!$B$1:$B$6230,0))))</f>
        <v/>
      </c>
      <c r="U171" s="239"/>
      <c r="V171" s="269" t="e">
        <f>IF(C171="",NA(),MATCH($B171&amp;$C171,'Smelter Look-up'!$J:$J,0))</f>
        <v>#N/A</v>
      </c>
      <c r="W171" s="270"/>
      <c r="X171" s="270">
        <f t="shared" ca="1" si="7"/>
        <v>0</v>
      </c>
      <c r="Y171" s="270"/>
      <c r="Z171" s="270"/>
      <c r="AB171" s="272" t="str">
        <f t="shared" si="8"/>
        <v>GoldShandong Zhaojin Gold &amp; Silver Refinery Co., Ltd</v>
      </c>
    </row>
    <row r="172" spans="1:28" s="271" customFormat="1" ht="89.25">
      <c r="A172" s="215"/>
      <c r="B172" s="216" t="s">
        <v>1250</v>
      </c>
      <c r="C172" s="347" t="s">
        <v>2571</v>
      </c>
      <c r="D172" s="216"/>
      <c r="E172" s="216" t="str">
        <f ca="1">IF(ISERROR($V172),"",OFFSET('Smelter Look-up'!$D$4,$V172-4,0)&amp;"")</f>
        <v>CHINA</v>
      </c>
      <c r="F172" s="216" t="str">
        <f ca="1">IF(ISERROR($V172),"",OFFSET('Smelter Look-up'!$E$4,$V172-4,0))</f>
        <v>CID001736</v>
      </c>
      <c r="G172" s="216" t="str">
        <f ca="1">IF(C172=$X$4,"Enter smelter details", IF(ISERROR($V172),"",OFFSET('Smelter Look-up'!$F$4,$V172-4,0)))</f>
        <v>RMI</v>
      </c>
      <c r="H172" s="217">
        <f ca="1">IF(ISERROR($V172),"",OFFSET('Smelter Look-up'!$G$4,$V172-4,0))</f>
        <v>0</v>
      </c>
      <c r="I172" s="218" t="str">
        <f ca="1">IF(ISERROR($V172),"",OFFSET('Smelter Look-up'!$H$4,$V172-4,0))</f>
        <v>Chengdu</v>
      </c>
      <c r="J172" s="218" t="str">
        <f ca="1">IF(ISERROR($V172),"",OFFSET('Smelter Look-up'!$I$4,$V172-4,0))</f>
        <v>Sichuan Sheng</v>
      </c>
      <c r="K172" s="267"/>
      <c r="L172" s="267"/>
      <c r="M172" s="267"/>
      <c r="N172" s="267"/>
      <c r="O172" s="267"/>
      <c r="P172" s="219"/>
      <c r="Q172" s="268" t="s">
        <v>15519</v>
      </c>
      <c r="R172" s="216" t="str">
        <f ca="1">IF(ISERROR($V172),"",OFFSET('Smelter Look-up'!$C$4,$V172-4,0)&amp;"")</f>
        <v>Sichuan Tianze Precious Metals Co., Ltd.</v>
      </c>
      <c r="S172" s="224" t="str">
        <f t="shared" ca="1" si="6"/>
        <v>CN</v>
      </c>
      <c r="T172" s="224" t="str">
        <f ca="1">IF(B172="","",IF(ISERROR(MATCH($J172,SorP!$B$1:$B$6230,0)),"",INDIRECT("'SorP'!$A$"&amp;MATCH($J172,SorP!$B$1:$B$6230,0))))</f>
        <v>CN-SC</v>
      </c>
      <c r="U172" s="239"/>
      <c r="V172" s="269">
        <f>IF(C172="",NA(),MATCH($B172&amp;$C172,'Smelter Look-up'!$J:$J,0))</f>
        <v>219</v>
      </c>
      <c r="W172" s="270"/>
      <c r="X172" s="270">
        <f t="shared" ca="1" si="7"/>
        <v>0</v>
      </c>
      <c r="Y172" s="270"/>
      <c r="Z172" s="270"/>
      <c r="AB172" s="272" t="str">
        <f t="shared" si="8"/>
        <v>GoldSichuan Tianze Precious Metals Co., Ltd.</v>
      </c>
    </row>
    <row r="173" spans="1:28" s="271" customFormat="1" ht="114.75">
      <c r="A173" s="215"/>
      <c r="B173" s="216" t="s">
        <v>1250</v>
      </c>
      <c r="C173" s="347" t="s">
        <v>1030</v>
      </c>
      <c r="D173" s="216"/>
      <c r="E173" s="216" t="str">
        <f ca="1">IF(ISERROR($V173),"",OFFSET('Smelter Look-up'!$D$4,$V173-4,0)&amp;"")</f>
        <v>RUSSIAN FEDERATION</v>
      </c>
      <c r="F173" s="216" t="str">
        <f ca="1">IF(ISERROR($V173),"",OFFSET('Smelter Look-up'!$E$4,$V173-4,0))</f>
        <v>CID001756</v>
      </c>
      <c r="G173" s="216" t="str">
        <f ca="1">IF(C173=$X$4,"Enter smelter details", IF(ISERROR($V173),"",OFFSET('Smelter Look-up'!$F$4,$V173-4,0)))</f>
        <v>RMI</v>
      </c>
      <c r="H173" s="217">
        <f ca="1">IF(ISERROR($V173),"",OFFSET('Smelter Look-up'!$G$4,$V173-4,0))</f>
        <v>0</v>
      </c>
      <c r="I173" s="218" t="str">
        <f ca="1">IF(ISERROR($V173),"",OFFSET('Smelter Look-up'!$H$4,$V173-4,0))</f>
        <v>Shyolkovo</v>
      </c>
      <c r="J173" s="218" t="str">
        <f ca="1">IF(ISERROR($V173),"",OFFSET('Smelter Look-up'!$I$4,$V173-4,0))</f>
        <v>Moskovskaja oblast'</v>
      </c>
      <c r="K173" s="267"/>
      <c r="L173" s="267"/>
      <c r="M173" s="267"/>
      <c r="N173" s="267"/>
      <c r="O173" s="267"/>
      <c r="P173" s="219"/>
      <c r="Q173" s="268" t="s">
        <v>15519</v>
      </c>
      <c r="R173" s="216" t="str">
        <f ca="1">IF(ISERROR($V173),"",OFFSET('Smelter Look-up'!$C$4,$V173-4,0)&amp;"")</f>
        <v>SOE Shyolkovsky Factory of Secondary Precious Metals</v>
      </c>
      <c r="S173" s="224" t="str">
        <f t="shared" ca="1" si="6"/>
        <v>RU</v>
      </c>
      <c r="T173" s="224" t="str">
        <f ca="1">IF(B173="","",IF(ISERROR(MATCH($J173,SorP!$B$1:$B$6230,0)),"",INDIRECT("'SorP'!$A$"&amp;MATCH($J173,SorP!$B$1:$B$6230,0))))</f>
        <v>RU-MOS</v>
      </c>
      <c r="U173" s="239"/>
      <c r="V173" s="269">
        <f>IF(C173="",NA(),MATCH($B173&amp;$C173,'Smelter Look-up'!$J:$J,0))</f>
        <v>223</v>
      </c>
      <c r="W173" s="270"/>
      <c r="X173" s="270">
        <f t="shared" ca="1" si="7"/>
        <v>0</v>
      </c>
      <c r="Y173" s="270"/>
      <c r="Z173" s="270"/>
      <c r="AB173" s="272" t="str">
        <f t="shared" si="8"/>
        <v>GoldSOE Shyolkovsky Factory of Secondary Precious Metals</v>
      </c>
    </row>
    <row r="174" spans="1:28" s="271" customFormat="1" ht="102">
      <c r="A174" s="215"/>
      <c r="B174" s="216" t="s">
        <v>1250</v>
      </c>
      <c r="C174" s="347" t="s">
        <v>1031</v>
      </c>
      <c r="D174" s="216"/>
      <c r="E174" s="216" t="str">
        <f ca="1">IF(ISERROR($V174),"",OFFSET('Smelter Look-up'!$D$4,$V174-4,0)&amp;"")</f>
        <v>TAIWAN, PROVINCE OF CHINA</v>
      </c>
      <c r="F174" s="216" t="str">
        <f ca="1">IF(ISERROR($V174),"",OFFSET('Smelter Look-up'!$E$4,$V174-4,0))</f>
        <v>CID001761</v>
      </c>
      <c r="G174" s="216" t="str">
        <f ca="1">IF(C174=$X$4,"Enter smelter details", IF(ISERROR($V174),"",OFFSET('Smelter Look-up'!$F$4,$V174-4,0)))</f>
        <v>RMI</v>
      </c>
      <c r="H174" s="217">
        <f ca="1">IF(ISERROR($V174),"",OFFSET('Smelter Look-up'!$G$4,$V174-4,0))</f>
        <v>0</v>
      </c>
      <c r="I174" s="218" t="str">
        <f ca="1">IF(ISERROR($V174),"",OFFSET('Smelter Look-up'!$H$4,$V174-4,0))</f>
        <v>Tainan City</v>
      </c>
      <c r="J174" s="218" t="str">
        <f ca="1">IF(ISERROR($V174),"",OFFSET('Smelter Look-up'!$I$4,$V174-4,0))</f>
        <v>Tainan</v>
      </c>
      <c r="K174" s="267"/>
      <c r="L174" s="267"/>
      <c r="M174" s="267"/>
      <c r="N174" s="267"/>
      <c r="O174" s="267"/>
      <c r="P174" s="219"/>
      <c r="Q174" s="268" t="s">
        <v>15519</v>
      </c>
      <c r="R174" s="216" t="str">
        <f ca="1">IF(ISERROR($V174),"",OFFSET('Smelter Look-up'!$C$4,$V174-4,0)&amp;"")</f>
        <v>Solar Applied Materials Technology Corp.</v>
      </c>
      <c r="S174" s="224" t="str">
        <f t="shared" ca="1" si="6"/>
        <v>TW</v>
      </c>
      <c r="T174" s="224" t="str">
        <f ca="1">IF(B174="","",IF(ISERROR(MATCH($J174,SorP!$B$1:$B$6230,0)),"",INDIRECT("'SorP'!$A$"&amp;MATCH($J174,SorP!$B$1:$B$6230,0))))</f>
        <v>TW-TNN</v>
      </c>
      <c r="U174" s="239"/>
      <c r="V174" s="269">
        <f>IF(C174="",NA(),MATCH($B174&amp;$C174,'Smelter Look-up'!$J:$J,0))</f>
        <v>224</v>
      </c>
      <c r="W174" s="270"/>
      <c r="X174" s="270">
        <f t="shared" ca="1" si="7"/>
        <v>0</v>
      </c>
      <c r="Y174" s="270"/>
      <c r="Z174" s="270"/>
      <c r="AB174" s="272" t="str">
        <f t="shared" si="8"/>
        <v>GoldSolar Applied Materials Technology Corp.</v>
      </c>
    </row>
    <row r="175" spans="1:28" s="271" customFormat="1" ht="76.5">
      <c r="A175" s="215"/>
      <c r="B175" s="216" t="s">
        <v>1250</v>
      </c>
      <c r="C175" s="347" t="s">
        <v>62</v>
      </c>
      <c r="D175" s="216"/>
      <c r="E175" s="216" t="str">
        <f ca="1">IF(ISERROR($V175),"",OFFSET('Smelter Look-up'!$D$4,$V175-4,0)&amp;"")</f>
        <v>JAPAN</v>
      </c>
      <c r="F175" s="216" t="str">
        <f ca="1">IF(ISERROR($V175),"",OFFSET('Smelter Look-up'!$E$4,$V175-4,0))</f>
        <v>CID001798</v>
      </c>
      <c r="G175" s="216" t="str">
        <f ca="1">IF(C175=$X$4,"Enter smelter details", IF(ISERROR($V175),"",OFFSET('Smelter Look-up'!$F$4,$V175-4,0)))</f>
        <v>RMI</v>
      </c>
      <c r="H175" s="217">
        <f ca="1">IF(ISERROR($V175),"",OFFSET('Smelter Look-up'!$G$4,$V175-4,0))</f>
        <v>0</v>
      </c>
      <c r="I175" s="218" t="str">
        <f ca="1">IF(ISERROR($V175),"",OFFSET('Smelter Look-up'!$H$4,$V175-4,0))</f>
        <v>Saijo</v>
      </c>
      <c r="J175" s="218" t="str">
        <f ca="1">IF(ISERROR($V175),"",OFFSET('Smelter Look-up'!$I$4,$V175-4,0))</f>
        <v>Ehime</v>
      </c>
      <c r="K175" s="267"/>
      <c r="L175" s="267"/>
      <c r="M175" s="267"/>
      <c r="N175" s="267"/>
      <c r="O175" s="267"/>
      <c r="P175" s="219"/>
      <c r="Q175" s="268" t="s">
        <v>15519</v>
      </c>
      <c r="R175" s="216" t="str">
        <f ca="1">IF(ISERROR($V175),"",OFFSET('Smelter Look-up'!$C$4,$V175-4,0)&amp;"")</f>
        <v>Sumitomo Metal Mining Co., Ltd.</v>
      </c>
      <c r="S175" s="224" t="str">
        <f t="shared" ca="1" si="6"/>
        <v>JP</v>
      </c>
      <c r="T175" s="224" t="str">
        <f ca="1">IF(B175="","",IF(ISERROR(MATCH($J175,SorP!$B$1:$B$6230,0)),"",INDIRECT("'SorP'!$A$"&amp;MATCH($J175,SorP!$B$1:$B$6230,0))))</f>
        <v>JP-38</v>
      </c>
      <c r="U175" s="239"/>
      <c r="V175" s="269">
        <f>IF(C175="",NA(),MATCH($B175&amp;$C175,'Smelter Look-up'!$J:$J,0))</f>
        <v>231</v>
      </c>
      <c r="W175" s="270"/>
      <c r="X175" s="270">
        <f t="shared" ca="1" si="7"/>
        <v>0</v>
      </c>
      <c r="Y175" s="270"/>
      <c r="Z175" s="270"/>
      <c r="AB175" s="272" t="str">
        <f t="shared" si="8"/>
        <v>GoldSumitomo Metal Mining Co., Ltd.</v>
      </c>
    </row>
    <row r="176" spans="1:28" s="271" customFormat="1" ht="63.75">
      <c r="A176" s="215"/>
      <c r="B176" s="216" t="s">
        <v>1250</v>
      </c>
      <c r="C176" s="347" t="s">
        <v>1359</v>
      </c>
      <c r="D176" s="216"/>
      <c r="E176" s="216" t="str">
        <f ca="1">IF(ISERROR($V176),"",OFFSET('Smelter Look-up'!$D$4,$V176-4,0)&amp;"")</f>
        <v>JAPAN</v>
      </c>
      <c r="F176" s="216" t="str">
        <f ca="1">IF(ISERROR($V176),"",OFFSET('Smelter Look-up'!$E$4,$V176-4,0))</f>
        <v>CID001875</v>
      </c>
      <c r="G176" s="216" t="str">
        <f ca="1">IF(C176=$X$4,"Enter smelter details", IF(ISERROR($V176),"",OFFSET('Smelter Look-up'!$F$4,$V176-4,0)))</f>
        <v>RMI</v>
      </c>
      <c r="H176" s="217">
        <f ca="1">IF(ISERROR($V176),"",OFFSET('Smelter Look-up'!$G$4,$V176-4,0))</f>
        <v>0</v>
      </c>
      <c r="I176" s="218" t="str">
        <f ca="1">IF(ISERROR($V176),"",OFFSET('Smelter Look-up'!$H$4,$V176-4,0))</f>
        <v>Hiratsuka</v>
      </c>
      <c r="J176" s="218" t="str">
        <f ca="1">IF(ISERROR($V176),"",OFFSET('Smelter Look-up'!$I$4,$V176-4,0))</f>
        <v>Kanagawa</v>
      </c>
      <c r="K176" s="267"/>
      <c r="L176" s="267"/>
      <c r="M176" s="267"/>
      <c r="N176" s="267"/>
      <c r="O176" s="267"/>
      <c r="P176" s="219"/>
      <c r="Q176" s="268" t="s">
        <v>15519</v>
      </c>
      <c r="R176" s="216" t="str">
        <f ca="1">IF(ISERROR($V176),"",OFFSET('Smelter Look-up'!$C$4,$V176-4,0)&amp;"")</f>
        <v>Tanaka Kikinzoku Kogyo K.K.</v>
      </c>
      <c r="S176" s="224" t="str">
        <f t="shared" ca="1" si="6"/>
        <v>JP</v>
      </c>
      <c r="T176" s="224" t="str">
        <f ca="1">IF(B176="","",IF(ISERROR(MATCH($J176,SorP!$B$1:$B$6230,0)),"",INDIRECT("'SorP'!$A$"&amp;MATCH($J176,SorP!$B$1:$B$6230,0))))</f>
        <v>JP-14</v>
      </c>
      <c r="U176" s="239"/>
      <c r="V176" s="269">
        <f>IF(C176="",NA(),MATCH($B176&amp;$C176,'Smelter Look-up'!$J:$J,0))</f>
        <v>243</v>
      </c>
      <c r="W176" s="270"/>
      <c r="X176" s="270">
        <f t="shared" ca="1" si="7"/>
        <v>0</v>
      </c>
      <c r="Y176" s="270"/>
      <c r="Z176" s="270"/>
      <c r="AB176" s="272" t="str">
        <f t="shared" si="8"/>
        <v>GoldTanaka Kikinzoku Kogyo K.K.</v>
      </c>
    </row>
    <row r="177" spans="1:28" s="271" customFormat="1" ht="102">
      <c r="A177" s="215"/>
      <c r="B177" s="216" t="s">
        <v>1250</v>
      </c>
      <c r="C177" s="347" t="s">
        <v>2573</v>
      </c>
      <c r="D177" s="216"/>
      <c r="E177" s="216" t="str">
        <f ca="1">IF(ISERROR($V177),"",OFFSET('Smelter Look-up'!$D$4,$V177-4,0)&amp;"")</f>
        <v>CHINA</v>
      </c>
      <c r="F177" s="216" t="str">
        <f ca="1">IF(ISERROR($V177),"",OFFSET('Smelter Look-up'!$E$4,$V177-4,0))</f>
        <v>CID001916</v>
      </c>
      <c r="G177" s="216" t="str">
        <f ca="1">IF(C177=$X$4,"Enter smelter details", IF(ISERROR($V177),"",OFFSET('Smelter Look-up'!$F$4,$V177-4,0)))</f>
        <v>RMI</v>
      </c>
      <c r="H177" s="217">
        <f ca="1">IF(ISERROR($V177),"",OFFSET('Smelter Look-up'!$G$4,$V177-4,0))</f>
        <v>0</v>
      </c>
      <c r="I177" s="218" t="str">
        <f ca="1">IF(ISERROR($V177),"",OFFSET('Smelter Look-up'!$H$4,$V177-4,0))</f>
        <v>Laizhou</v>
      </c>
      <c r="J177" s="218" t="str">
        <f ca="1">IF(ISERROR($V177),"",OFFSET('Smelter Look-up'!$I$4,$V177-4,0))</f>
        <v>Shandong Sheng</v>
      </c>
      <c r="K177" s="267"/>
      <c r="L177" s="267"/>
      <c r="M177" s="267"/>
      <c r="N177" s="267"/>
      <c r="O177" s="267"/>
      <c r="P177" s="219"/>
      <c r="Q177" s="268" t="s">
        <v>15519</v>
      </c>
      <c r="R177" s="216" t="str">
        <f ca="1">IF(ISERROR($V177),"",OFFSET('Smelter Look-up'!$C$4,$V177-4,0)&amp;"")</f>
        <v>The Refinery of Shandong Gold Mining Co., Ltd.</v>
      </c>
      <c r="S177" s="224" t="str">
        <f t="shared" ca="1" si="6"/>
        <v>CN</v>
      </c>
      <c r="T177" s="224" t="str">
        <f ca="1">IF(B177="","",IF(ISERROR(MATCH($J177,SorP!$B$1:$B$6230,0)),"",INDIRECT("'SorP'!$A$"&amp;MATCH($J177,SorP!$B$1:$B$6230,0))))</f>
        <v>CN-SD</v>
      </c>
      <c r="U177" s="239"/>
      <c r="V177" s="269">
        <f>IF(C177="",NA(),MATCH($B177&amp;$C177,'Smelter Look-up'!$J:$J,0))</f>
        <v>247</v>
      </c>
      <c r="W177" s="270"/>
      <c r="X177" s="270">
        <f t="shared" ca="1" si="7"/>
        <v>0</v>
      </c>
      <c r="Y177" s="270"/>
      <c r="Z177" s="270"/>
      <c r="AB177" s="272" t="str">
        <f t="shared" si="8"/>
        <v>GoldThe Refinery of Shandong Gold Mining Co., Ltd.</v>
      </c>
    </row>
    <row r="178" spans="1:28" s="271" customFormat="1" ht="63.75">
      <c r="A178" s="215"/>
      <c r="B178" s="216" t="s">
        <v>1250</v>
      </c>
      <c r="C178" s="347" t="s">
        <v>2574</v>
      </c>
      <c r="D178" s="216"/>
      <c r="E178" s="216" t="str">
        <f ca="1">IF(ISERROR($V178),"",OFFSET('Smelter Look-up'!$D$4,$V178-4,0)&amp;"")</f>
        <v>JAPAN</v>
      </c>
      <c r="F178" s="216" t="str">
        <f ca="1">IF(ISERROR($V178),"",OFFSET('Smelter Look-up'!$E$4,$V178-4,0))</f>
        <v>CID001938</v>
      </c>
      <c r="G178" s="216" t="str">
        <f ca="1">IF(C178=$X$4,"Enter smelter details", IF(ISERROR($V178),"",OFFSET('Smelter Look-up'!$F$4,$V178-4,0)))</f>
        <v>RMI</v>
      </c>
      <c r="H178" s="217">
        <f ca="1">IF(ISERROR($V178),"",OFFSET('Smelter Look-up'!$G$4,$V178-4,0))</f>
        <v>0</v>
      </c>
      <c r="I178" s="218" t="str">
        <f ca="1">IF(ISERROR($V178),"",OFFSET('Smelter Look-up'!$H$4,$V178-4,0))</f>
        <v>Kuki</v>
      </c>
      <c r="J178" s="218" t="str">
        <f ca="1">IF(ISERROR($V178),"",OFFSET('Smelter Look-up'!$I$4,$V178-4,0))</f>
        <v>Saitama</v>
      </c>
      <c r="K178" s="267"/>
      <c r="L178" s="267"/>
      <c r="M178" s="267"/>
      <c r="N178" s="267"/>
      <c r="O178" s="267"/>
      <c r="P178" s="219"/>
      <c r="Q178" s="268" t="s">
        <v>15519</v>
      </c>
      <c r="R178" s="216" t="str">
        <f ca="1">IF(ISERROR($V178),"",OFFSET('Smelter Look-up'!$C$4,$V178-4,0)&amp;"")</f>
        <v>Tokuriki Honten Co., Ltd.</v>
      </c>
      <c r="S178" s="224" t="str">
        <f t="shared" ca="1" si="6"/>
        <v>JP</v>
      </c>
      <c r="T178" s="224" t="str">
        <f ca="1">IF(B178="","",IF(ISERROR(MATCH($J178,SorP!$B$1:$B$6230,0)),"",INDIRECT("'SorP'!$A$"&amp;MATCH($J178,SorP!$B$1:$B$6230,0))))</f>
        <v>JP-11</v>
      </c>
      <c r="U178" s="239"/>
      <c r="V178" s="269">
        <f>IF(C178="",NA(),MATCH($B178&amp;$C178,'Smelter Look-up'!$J:$J,0))</f>
        <v>248</v>
      </c>
      <c r="W178" s="270"/>
      <c r="X178" s="270">
        <f t="shared" ca="1" si="7"/>
        <v>0</v>
      </c>
      <c r="Y178" s="270"/>
      <c r="Z178" s="270"/>
      <c r="AB178" s="272" t="str">
        <f t="shared" si="8"/>
        <v>GoldTokuriki Honten Co., Ltd.</v>
      </c>
    </row>
    <row r="179" spans="1:28" s="271" customFormat="1" ht="25.5">
      <c r="A179" s="215"/>
      <c r="B179" s="216" t="s">
        <v>1250</v>
      </c>
      <c r="C179" s="347" t="s">
        <v>695</v>
      </c>
      <c r="D179" s="216"/>
      <c r="E179" s="216" t="str">
        <f ca="1">IF(ISERROR($V179),"",OFFSET('Smelter Look-up'!$D$4,$V179-4,0)&amp;"")</f>
        <v>KOREA, REPUBLIC OF</v>
      </c>
      <c r="F179" s="216" t="str">
        <f ca="1">IF(ISERROR($V179),"",OFFSET('Smelter Look-up'!$E$4,$V179-4,0))</f>
        <v>CID001955</v>
      </c>
      <c r="G179" s="216" t="str">
        <f ca="1">IF(C179=$X$4,"Enter smelter details", IF(ISERROR($V179),"",OFFSET('Smelter Look-up'!$F$4,$V179-4,0)))</f>
        <v>RMI</v>
      </c>
      <c r="H179" s="217">
        <f ca="1">IF(ISERROR($V179),"",OFFSET('Smelter Look-up'!$G$4,$V179-4,0))</f>
        <v>0</v>
      </c>
      <c r="I179" s="218" t="str">
        <f ca="1">IF(ISERROR($V179),"",OFFSET('Smelter Look-up'!$H$4,$V179-4,0))</f>
        <v>Asan</v>
      </c>
      <c r="J179" s="218" t="str">
        <f ca="1">IF(ISERROR($V179),"",OFFSET('Smelter Look-up'!$I$4,$V179-4,0))</f>
        <v>Chungcheongnam-do</v>
      </c>
      <c r="K179" s="267"/>
      <c r="L179" s="267"/>
      <c r="M179" s="267"/>
      <c r="N179" s="267"/>
      <c r="O179" s="267"/>
      <c r="P179" s="219"/>
      <c r="Q179" s="268" t="s">
        <v>15519</v>
      </c>
      <c r="R179" s="216" t="str">
        <f ca="1">IF(ISERROR($V179),"",OFFSET('Smelter Look-up'!$C$4,$V179-4,0)&amp;"")</f>
        <v>Torecom</v>
      </c>
      <c r="S179" s="224" t="str">
        <f t="shared" ca="1" si="6"/>
        <v>KR</v>
      </c>
      <c r="T179" s="224" t="str">
        <f ca="1">IF(B179="","",IF(ISERROR(MATCH($J179,SorP!$B$1:$B$6230,0)),"",INDIRECT("'SorP'!$A$"&amp;MATCH($J179,SorP!$B$1:$B$6230,0))))</f>
        <v>KR-44</v>
      </c>
      <c r="U179" s="239"/>
      <c r="V179" s="269">
        <f>IF(C179="",NA(),MATCH($B179&amp;$C179,'Smelter Look-up'!$J:$J,0))</f>
        <v>253</v>
      </c>
      <c r="W179" s="270"/>
      <c r="X179" s="270">
        <f t="shared" ca="1" si="7"/>
        <v>0</v>
      </c>
      <c r="Y179" s="270"/>
      <c r="Z179" s="270"/>
      <c r="AB179" s="272" t="str">
        <f t="shared" si="8"/>
        <v>GoldTorecom</v>
      </c>
    </row>
    <row r="180" spans="1:28" s="271" customFormat="1" ht="51">
      <c r="A180" s="215"/>
      <c r="B180" s="216" t="s">
        <v>1250</v>
      </c>
      <c r="C180" s="347" t="s">
        <v>2575</v>
      </c>
      <c r="D180" s="216"/>
      <c r="E180" s="216" t="str">
        <f ca="1">IF(ISERROR($V180),"",OFFSET('Smelter Look-up'!$D$4,$V180-4,0)&amp;"")</f>
        <v>BRAZIL</v>
      </c>
      <c r="F180" s="216" t="str">
        <f ca="1">IF(ISERROR($V180),"",OFFSET('Smelter Look-up'!$E$4,$V180-4,0))</f>
        <v>CID001977</v>
      </c>
      <c r="G180" s="216" t="str">
        <f ca="1">IF(C180=$X$4,"Enter smelter details", IF(ISERROR($V180),"",OFFSET('Smelter Look-up'!$F$4,$V180-4,0)))</f>
        <v>RMI</v>
      </c>
      <c r="H180" s="217">
        <f ca="1">IF(ISERROR($V180),"",OFFSET('Smelter Look-up'!$G$4,$V180-4,0))</f>
        <v>0</v>
      </c>
      <c r="I180" s="218" t="str">
        <f ca="1">IF(ISERROR($V180),"",OFFSET('Smelter Look-up'!$H$4,$V180-4,0))</f>
        <v>Guarulhos</v>
      </c>
      <c r="J180" s="218" t="str">
        <f ca="1">IF(ISERROR($V180),"",OFFSET('Smelter Look-up'!$I$4,$V180-4,0))</f>
        <v>São Paulo</v>
      </c>
      <c r="K180" s="267"/>
      <c r="L180" s="267"/>
      <c r="M180" s="267"/>
      <c r="N180" s="267"/>
      <c r="O180" s="267"/>
      <c r="P180" s="219"/>
      <c r="Q180" s="268" t="s">
        <v>15519</v>
      </c>
      <c r="R180" s="216" t="str">
        <f ca="1">IF(ISERROR($V180),"",OFFSET('Smelter Look-up'!$C$4,$V180-4,0)&amp;"")</f>
        <v>Umicore Brasil Ltda.</v>
      </c>
      <c r="S180" s="224" t="str">
        <f t="shared" ca="1" si="6"/>
        <v>BR</v>
      </c>
      <c r="T180" s="224" t="str">
        <f ca="1">IF(B180="","",IF(ISERROR(MATCH($J180,SorP!$B$1:$B$6230,0)),"",INDIRECT("'SorP'!$A$"&amp;MATCH($J180,SorP!$B$1:$B$6230,0))))</f>
        <v>BR-SP</v>
      </c>
      <c r="U180" s="239"/>
      <c r="V180" s="269">
        <f>IF(C180="",NA(),MATCH($B180&amp;$C180,'Smelter Look-up'!$J:$J,0))</f>
        <v>255</v>
      </c>
      <c r="W180" s="270"/>
      <c r="X180" s="270">
        <f t="shared" ca="1" si="7"/>
        <v>0</v>
      </c>
      <c r="Y180" s="270"/>
      <c r="Z180" s="270"/>
      <c r="AB180" s="272" t="str">
        <f t="shared" si="8"/>
        <v>GoldUmicore Brasil Ltda.</v>
      </c>
    </row>
    <row r="181" spans="1:28" s="271" customFormat="1" ht="102">
      <c r="A181" s="215"/>
      <c r="B181" s="216" t="s">
        <v>1250</v>
      </c>
      <c r="C181" s="347" t="s">
        <v>2956</v>
      </c>
      <c r="D181" s="216"/>
      <c r="E181" s="216" t="str">
        <f ca="1">IF(ISERROR($V181),"",OFFSET('Smelter Look-up'!$D$4,$V181-4,0)&amp;"")</f>
        <v>BELGIUM</v>
      </c>
      <c r="F181" s="216" t="str">
        <f ca="1">IF(ISERROR($V181),"",OFFSET('Smelter Look-up'!$E$4,$V181-4,0))</f>
        <v>CID001980</v>
      </c>
      <c r="G181" s="216" t="str">
        <f ca="1">IF(C181=$X$4,"Enter smelter details", IF(ISERROR($V181),"",OFFSET('Smelter Look-up'!$F$4,$V181-4,0)))</f>
        <v>RMI</v>
      </c>
      <c r="H181" s="217">
        <f ca="1">IF(ISERROR($V181),"",OFFSET('Smelter Look-up'!$G$4,$V181-4,0))</f>
        <v>0</v>
      </c>
      <c r="I181" s="218" t="str">
        <f ca="1">IF(ISERROR($V181),"",OFFSET('Smelter Look-up'!$H$4,$V181-4,0))</f>
        <v>Hoboken</v>
      </c>
      <c r="J181" s="218" t="str">
        <f ca="1">IF(ISERROR($V181),"",OFFSET('Smelter Look-up'!$I$4,$V181-4,0))</f>
        <v>Antwerpen</v>
      </c>
      <c r="K181" s="267"/>
      <c r="L181" s="267"/>
      <c r="M181" s="267"/>
      <c r="N181" s="267"/>
      <c r="O181" s="267"/>
      <c r="P181" s="219"/>
      <c r="Q181" s="268" t="s">
        <v>15519</v>
      </c>
      <c r="R181" s="216" t="str">
        <f ca="1">IF(ISERROR($V181),"",OFFSET('Smelter Look-up'!$C$4,$V181-4,0)&amp;"")</f>
        <v>Umicore S.A. Business Unit Precious Metals Refining</v>
      </c>
      <c r="S181" s="224" t="str">
        <f t="shared" ca="1" si="6"/>
        <v>BE</v>
      </c>
      <c r="T181" s="224" t="str">
        <f ca="1">IF(B181="","",IF(ISERROR(MATCH($J181,SorP!$B$1:$B$6230,0)),"",INDIRECT("'SorP'!$A$"&amp;MATCH($J181,SorP!$B$1:$B$6230,0))))</f>
        <v>BE-VAN</v>
      </c>
      <c r="U181" s="239"/>
      <c r="V181" s="269">
        <f>IF(C181="",NA(),MATCH($B181&amp;$C181,'Smelter Look-up'!$J:$J,0))</f>
        <v>258</v>
      </c>
      <c r="W181" s="270"/>
      <c r="X181" s="270">
        <f t="shared" ca="1" si="7"/>
        <v>0</v>
      </c>
      <c r="Y181" s="270"/>
      <c r="Z181" s="270"/>
      <c r="AB181" s="272" t="str">
        <f t="shared" si="8"/>
        <v>GoldUmicore S.A. Business Unit Precious Metals Refining</v>
      </c>
    </row>
    <row r="182" spans="1:28" s="271" customFormat="1" ht="76.5">
      <c r="A182" s="215"/>
      <c r="B182" s="216" t="s">
        <v>1250</v>
      </c>
      <c r="C182" s="347" t="s">
        <v>933</v>
      </c>
      <c r="D182" s="216"/>
      <c r="E182" s="216" t="str">
        <f ca="1">IF(ISERROR($V182),"",OFFSET('Smelter Look-up'!$D$4,$V182-4,0)&amp;"")</f>
        <v>UNITED STATES OF AMERICA</v>
      </c>
      <c r="F182" s="216" t="str">
        <f ca="1">IF(ISERROR($V182),"",OFFSET('Smelter Look-up'!$E$4,$V182-4,0))</f>
        <v>CID001993</v>
      </c>
      <c r="G182" s="216" t="str">
        <f ca="1">IF(C182=$X$4,"Enter smelter details", IF(ISERROR($V182),"",OFFSET('Smelter Look-up'!$F$4,$V182-4,0)))</f>
        <v>RMI</v>
      </c>
      <c r="H182" s="217">
        <f ca="1">IF(ISERROR($V182),"",OFFSET('Smelter Look-up'!$G$4,$V182-4,0))</f>
        <v>0</v>
      </c>
      <c r="I182" s="218" t="str">
        <f ca="1">IF(ISERROR($V182),"",OFFSET('Smelter Look-up'!$H$4,$V182-4,0))</f>
        <v>Alden</v>
      </c>
      <c r="J182" s="218" t="str">
        <f ca="1">IF(ISERROR($V182),"",OFFSET('Smelter Look-up'!$I$4,$V182-4,0))</f>
        <v>New York</v>
      </c>
      <c r="K182" s="267"/>
      <c r="L182" s="267"/>
      <c r="M182" s="267"/>
      <c r="N182" s="267"/>
      <c r="O182" s="267"/>
      <c r="P182" s="219"/>
      <c r="Q182" s="268" t="s">
        <v>15519</v>
      </c>
      <c r="R182" s="216" t="str">
        <f ca="1">IF(ISERROR($V182),"",OFFSET('Smelter Look-up'!$C$4,$V182-4,0)&amp;"")</f>
        <v>United Precious Metal Refining, Inc.</v>
      </c>
      <c r="S182" s="224" t="str">
        <f t="shared" ca="1" si="6"/>
        <v>US</v>
      </c>
      <c r="T182" s="224" t="str">
        <f ca="1">IF(B182="","",IF(ISERROR(MATCH($J182,SorP!$B$1:$B$6230,0)),"",INDIRECT("'SorP'!$A$"&amp;MATCH($J182,SorP!$B$1:$B$6230,0))))</f>
        <v>US-NY</v>
      </c>
      <c r="U182" s="239"/>
      <c r="V182" s="269">
        <f>IF(C182="",NA(),MATCH($B182&amp;$C182,'Smelter Look-up'!$J:$J,0))</f>
        <v>259</v>
      </c>
      <c r="W182" s="270"/>
      <c r="X182" s="270">
        <f t="shared" ca="1" si="7"/>
        <v>0</v>
      </c>
      <c r="Y182" s="270"/>
      <c r="Z182" s="270"/>
      <c r="AB182" s="272" t="str">
        <f t="shared" si="8"/>
        <v>GoldUnited Precious Metal Refining, Inc.</v>
      </c>
    </row>
    <row r="183" spans="1:28" s="271" customFormat="1" ht="102">
      <c r="A183" s="215"/>
      <c r="B183" s="216" t="s">
        <v>1250</v>
      </c>
      <c r="C183" s="347" t="s">
        <v>3180</v>
      </c>
      <c r="D183" s="216"/>
      <c r="E183" s="216" t="str">
        <f ca="1">IF(ISERROR($V183),"",OFFSET('Smelter Look-up'!$D$4,$V183-4,0)&amp;"")</f>
        <v>AUSTRALIA</v>
      </c>
      <c r="F183" s="216" t="str">
        <f ca="1">IF(ISERROR($V183),"",OFFSET('Smelter Look-up'!$E$4,$V183-4,0))</f>
        <v>CID002030</v>
      </c>
      <c r="G183" s="216" t="str">
        <f ca="1">IF(C183=$X$4,"Enter smelter details", IF(ISERROR($V183),"",OFFSET('Smelter Look-up'!$F$4,$V183-4,0)))</f>
        <v>RMI</v>
      </c>
      <c r="H183" s="217">
        <f ca="1">IF(ISERROR($V183),"",OFFSET('Smelter Look-up'!$G$4,$V183-4,0))</f>
        <v>0</v>
      </c>
      <c r="I183" s="218" t="str">
        <f ca="1">IF(ISERROR($V183),"",OFFSET('Smelter Look-up'!$H$4,$V183-4,0))</f>
        <v>Newburn</v>
      </c>
      <c r="J183" s="218" t="str">
        <f ca="1">IF(ISERROR($V183),"",OFFSET('Smelter Look-up'!$I$4,$V183-4,0))</f>
        <v>Western Australia</v>
      </c>
      <c r="K183" s="267"/>
      <c r="L183" s="267"/>
      <c r="M183" s="267"/>
      <c r="N183" s="267"/>
      <c r="O183" s="267"/>
      <c r="P183" s="219"/>
      <c r="Q183" s="268" t="s">
        <v>15519</v>
      </c>
      <c r="R183" s="216" t="str">
        <f ca="1">IF(ISERROR($V183),"",OFFSET('Smelter Look-up'!$C$4,$V183-4,0)&amp;"")</f>
        <v>Western Australian Mint (T/a The Perth Mint)</v>
      </c>
      <c r="S183" s="224" t="str">
        <f t="shared" ca="1" si="6"/>
        <v>AU</v>
      </c>
      <c r="T183" s="224" t="str">
        <f ca="1">IF(B183="","",IF(ISERROR(MATCH($J183,SorP!$B$1:$B$6230,0)),"",INDIRECT("'SorP'!$A$"&amp;MATCH($J183,SorP!$B$1:$B$6230,0))))</f>
        <v>AU-WA</v>
      </c>
      <c r="U183" s="239"/>
      <c r="V183" s="269">
        <f>IF(C183="",NA(),MATCH($B183&amp;$C183,'Smelter Look-up'!$J:$J,0))</f>
        <v>262</v>
      </c>
      <c r="W183" s="270"/>
      <c r="X183" s="270">
        <f t="shared" ca="1" si="7"/>
        <v>0</v>
      </c>
      <c r="Y183" s="270"/>
      <c r="Z183" s="270"/>
      <c r="AB183" s="272" t="str">
        <f t="shared" si="8"/>
        <v>GoldWestern Australian Mint (T/a The Perth Mint)</v>
      </c>
    </row>
    <row r="184" spans="1:28" s="271" customFormat="1" ht="51">
      <c r="A184" s="215"/>
      <c r="B184" s="216" t="s">
        <v>1250</v>
      </c>
      <c r="C184" s="347" t="s">
        <v>13999</v>
      </c>
      <c r="D184" s="216"/>
      <c r="E184" s="216" t="str">
        <f ca="1">IF(ISERROR($V184),"",OFFSET('Smelter Look-up'!$D$4,$V184-4,0)&amp;"")</f>
        <v>JAPAN</v>
      </c>
      <c r="F184" s="216" t="str">
        <f ca="1">IF(ISERROR($V184),"",OFFSET('Smelter Look-up'!$E$4,$V184-4,0))</f>
        <v>CID002100</v>
      </c>
      <c r="G184" s="216" t="str">
        <f ca="1">IF(C184=$X$4,"Enter smelter details", IF(ISERROR($V184),"",OFFSET('Smelter Look-up'!$F$4,$V184-4,0)))</f>
        <v>RMI</v>
      </c>
      <c r="H184" s="217">
        <f ca="1">IF(ISERROR($V184),"",OFFSET('Smelter Look-up'!$G$4,$V184-4,0))</f>
        <v>0</v>
      </c>
      <c r="I184" s="218" t="str">
        <f ca="1">IF(ISERROR($V184),"",OFFSET('Smelter Look-up'!$H$4,$V184-4,0))</f>
        <v>Konan</v>
      </c>
      <c r="J184" s="218" t="str">
        <f ca="1">IF(ISERROR($V184),"",OFFSET('Smelter Look-up'!$I$4,$V184-4,0))</f>
        <v>Kochi</v>
      </c>
      <c r="K184" s="267"/>
      <c r="L184" s="267"/>
      <c r="M184" s="267"/>
      <c r="N184" s="267"/>
      <c r="O184" s="267"/>
      <c r="P184" s="219"/>
      <c r="Q184" s="268" t="s">
        <v>15519</v>
      </c>
      <c r="R184" s="216" t="str">
        <f ca="1">IF(ISERROR($V184),"",OFFSET('Smelter Look-up'!$C$4,$V184-4,0)&amp;"")</f>
        <v>Yamakin Co., Ltd.</v>
      </c>
      <c r="S184" s="224" t="str">
        <f t="shared" ca="1" si="6"/>
        <v>JP</v>
      </c>
      <c r="T184" s="224" t="str">
        <f ca="1">IF(B184="","",IF(ISERROR(MATCH($J184,SorP!$B$1:$B$6230,0)),"",INDIRECT("'SorP'!$A$"&amp;MATCH($J184,SorP!$B$1:$B$6230,0))))</f>
        <v>JP-39</v>
      </c>
      <c r="U184" s="239"/>
      <c r="V184" s="269">
        <f>IF(C184="",NA(),MATCH($B184&amp;$C184,'Smelter Look-up'!$J:$J,0))</f>
        <v>266</v>
      </c>
      <c r="W184" s="270"/>
      <c r="X184" s="270">
        <f t="shared" ca="1" si="7"/>
        <v>0</v>
      </c>
      <c r="Y184" s="270"/>
      <c r="Z184" s="270"/>
      <c r="AB184" s="272" t="str">
        <f t="shared" si="8"/>
        <v>GoldYamakin Co., Ltd.</v>
      </c>
    </row>
    <row r="185" spans="1:28" s="271" customFormat="1" ht="63.75">
      <c r="A185" s="215"/>
      <c r="B185" s="216" t="s">
        <v>1250</v>
      </c>
      <c r="C185" s="347" t="s">
        <v>2577</v>
      </c>
      <c r="D185" s="216"/>
      <c r="E185" s="216" t="str">
        <f ca="1">IF(ISERROR($V185),"",OFFSET('Smelter Look-up'!$D$4,$V185-4,0)&amp;"")</f>
        <v>JAPAN</v>
      </c>
      <c r="F185" s="216" t="str">
        <f ca="1">IF(ISERROR($V185),"",OFFSET('Smelter Look-up'!$E$4,$V185-4,0))</f>
        <v>CID002129</v>
      </c>
      <c r="G185" s="216" t="str">
        <f ca="1">IF(C185=$X$4,"Enter smelter details", IF(ISERROR($V185),"",OFFSET('Smelter Look-up'!$F$4,$V185-4,0)))</f>
        <v>RMI</v>
      </c>
      <c r="H185" s="217">
        <f ca="1">IF(ISERROR($V185),"",OFFSET('Smelter Look-up'!$G$4,$V185-4,0))</f>
        <v>0</v>
      </c>
      <c r="I185" s="218" t="str">
        <f ca="1">IF(ISERROR($V185),"",OFFSET('Smelter Look-up'!$H$4,$V185-4,0))</f>
        <v>Sagamihara</v>
      </c>
      <c r="J185" s="218" t="str">
        <f ca="1">IF(ISERROR($V185),"",OFFSET('Smelter Look-up'!$I$4,$V185-4,0))</f>
        <v>Kanagawa</v>
      </c>
      <c r="K185" s="267"/>
      <c r="L185" s="267"/>
      <c r="M185" s="267"/>
      <c r="N185" s="267"/>
      <c r="O185" s="267"/>
      <c r="P185" s="219"/>
      <c r="Q185" s="268" t="s">
        <v>15519</v>
      </c>
      <c r="R185" s="216" t="str">
        <f ca="1">IF(ISERROR($V185),"",OFFSET('Smelter Look-up'!$C$4,$V185-4,0)&amp;"")</f>
        <v>Yokohama Metal Co., Ltd.</v>
      </c>
      <c r="S185" s="224" t="str">
        <f t="shared" ca="1" si="6"/>
        <v>JP</v>
      </c>
      <c r="T185" s="224" t="str">
        <f ca="1">IF(B185="","",IF(ISERROR(MATCH($J185,SorP!$B$1:$B$6230,0)),"",INDIRECT("'SorP'!$A$"&amp;MATCH($J185,SorP!$B$1:$B$6230,0))))</f>
        <v>JP-14</v>
      </c>
      <c r="U185" s="239"/>
      <c r="V185" s="269">
        <f>IF(C185="",NA(),MATCH($B185&amp;$C185,'Smelter Look-up'!$J:$J,0))</f>
        <v>271</v>
      </c>
      <c r="W185" s="270"/>
      <c r="X185" s="270">
        <f t="shared" ca="1" si="7"/>
        <v>0</v>
      </c>
      <c r="Y185" s="270"/>
      <c r="Z185" s="270"/>
      <c r="AB185" s="272" t="str">
        <f t="shared" si="8"/>
        <v>GoldYokohama Metal Co., Ltd.</v>
      </c>
    </row>
    <row r="186" spans="1:28" s="271" customFormat="1" ht="89.25">
      <c r="A186" s="215"/>
      <c r="B186" s="216" t="s">
        <v>1250</v>
      </c>
      <c r="C186" s="347" t="s">
        <v>3188</v>
      </c>
      <c r="D186" s="216"/>
      <c r="E186" s="216" t="str">
        <f ca="1">IF(ISERROR($V186),"",OFFSET('Smelter Look-up'!$D$4,$V186-4,0)&amp;"")</f>
        <v>CHINA</v>
      </c>
      <c r="F186" s="216" t="str">
        <f ca="1">IF(ISERROR($V186),"",OFFSET('Smelter Look-up'!$E$4,$V186-4,0))</f>
        <v>CID002243</v>
      </c>
      <c r="G186" s="216" t="str">
        <f ca="1">IF(C186=$X$4,"Enter smelter details", IF(ISERROR($V186),"",OFFSET('Smelter Look-up'!$F$4,$V186-4,0)))</f>
        <v>RMI</v>
      </c>
      <c r="H186" s="217">
        <f ca="1">IF(ISERROR($V186),"",OFFSET('Smelter Look-up'!$G$4,$V186-4,0))</f>
        <v>0</v>
      </c>
      <c r="I186" s="218" t="str">
        <f ca="1">IF(ISERROR($V186),"",OFFSET('Smelter Look-up'!$H$4,$V186-4,0))</f>
        <v>Shanghang</v>
      </c>
      <c r="J186" s="218" t="str">
        <f ca="1">IF(ISERROR($V186),"",OFFSET('Smelter Look-up'!$I$4,$V186-4,0))</f>
        <v>Fujian Sheng</v>
      </c>
      <c r="K186" s="267"/>
      <c r="L186" s="267"/>
      <c r="M186" s="267"/>
      <c r="N186" s="267"/>
      <c r="O186" s="267"/>
      <c r="P186" s="219"/>
      <c r="Q186" s="268" t="s">
        <v>15519</v>
      </c>
      <c r="R186" s="216" t="str">
        <f ca="1">IF(ISERROR($V186),"",OFFSET('Smelter Look-up'!$C$4,$V186-4,0)&amp;"")</f>
        <v>Gold Refinery of Zijin Mining Group Co., Ltd.</v>
      </c>
      <c r="S186" s="224" t="str">
        <f t="shared" ca="1" si="6"/>
        <v>CN</v>
      </c>
      <c r="T186" s="224" t="str">
        <f ca="1">IF(B186="","",IF(ISERROR(MATCH($J186,SorP!$B$1:$B$6230,0)),"",INDIRECT("'SorP'!$A$"&amp;MATCH($J186,SorP!$B$1:$B$6230,0))))</f>
        <v>CN-FJ</v>
      </c>
      <c r="U186" s="239"/>
      <c r="V186" s="269">
        <f>IF(C186="",NA(),MATCH($B186&amp;$C186,'Smelter Look-up'!$J:$J,0))</f>
        <v>77</v>
      </c>
      <c r="W186" s="270"/>
      <c r="X186" s="270">
        <f t="shared" ca="1" si="7"/>
        <v>0</v>
      </c>
      <c r="Y186" s="270"/>
      <c r="Z186" s="270"/>
      <c r="AB186" s="272" t="str">
        <f t="shared" si="8"/>
        <v>GoldGold Refinery of Zijin Mining Group Co., Ltd.</v>
      </c>
    </row>
    <row r="187" spans="1:28" s="271" customFormat="1" ht="63.75">
      <c r="A187" s="215"/>
      <c r="B187" s="216" t="s">
        <v>1250</v>
      </c>
      <c r="C187" s="347" t="s">
        <v>156</v>
      </c>
      <c r="D187" s="216"/>
      <c r="E187" s="216" t="str">
        <f ca="1">IF(ISERROR($V187),"",OFFSET('Smelter Look-up'!$D$4,$V187-4,0)&amp;"")</f>
        <v>THAILAND</v>
      </c>
      <c r="F187" s="216" t="str">
        <f ca="1">IF(ISERROR($V187),"",OFFSET('Smelter Look-up'!$E$4,$V187-4,0))</f>
        <v>CID002314</v>
      </c>
      <c r="G187" s="216" t="str">
        <f ca="1">IF(C187=$X$4,"Enter smelter details", IF(ISERROR($V187),"",OFFSET('Smelter Look-up'!$F$4,$V187-4,0)))</f>
        <v>RMI</v>
      </c>
      <c r="H187" s="217">
        <f ca="1">IF(ISERROR($V187),"",OFFSET('Smelter Look-up'!$G$4,$V187-4,0))</f>
        <v>0</v>
      </c>
      <c r="I187" s="218" t="str">
        <f ca="1">IF(ISERROR($V187),"",OFFSET('Smelter Look-up'!$H$4,$V187-4,0))</f>
        <v>Khwaeng Dok Mai</v>
      </c>
      <c r="J187" s="218" t="str">
        <f ca="1">IF(ISERROR($V187),"",OFFSET('Smelter Look-up'!$I$4,$V187-4,0))</f>
        <v>Krung Thep Maha Nakhon</v>
      </c>
      <c r="K187" s="267"/>
      <c r="L187" s="267"/>
      <c r="M187" s="267"/>
      <c r="N187" s="267"/>
      <c r="O187" s="267"/>
      <c r="P187" s="219"/>
      <c r="Q187" s="268" t="s">
        <v>15519</v>
      </c>
      <c r="R187" s="216" t="str">
        <f ca="1">IF(ISERROR($V187),"",OFFSET('Smelter Look-up'!$C$4,$V187-4,0)&amp;"")</f>
        <v>Umicore Precious Metals Thailand</v>
      </c>
      <c r="S187" s="224" t="str">
        <f t="shared" ca="1" si="6"/>
        <v>TH</v>
      </c>
      <c r="T187" s="224" t="str">
        <f ca="1">IF(B187="","",IF(ISERROR(MATCH($J187,SorP!$B$1:$B$6230,0)),"",INDIRECT("'SorP'!$A$"&amp;MATCH($J187,SorP!$B$1:$B$6230,0))))</f>
        <v>TH-10</v>
      </c>
      <c r="U187" s="239"/>
      <c r="V187" s="269">
        <f>IF(C187="",NA(),MATCH($B187&amp;$C187,'Smelter Look-up'!$J:$J,0))</f>
        <v>257</v>
      </c>
      <c r="W187" s="270"/>
      <c r="X187" s="270">
        <f t="shared" ca="1" si="7"/>
        <v>0</v>
      </c>
      <c r="Y187" s="270"/>
      <c r="Z187" s="270"/>
      <c r="AB187" s="272" t="str">
        <f t="shared" si="8"/>
        <v>GoldUmicore Precious Metals Thailand</v>
      </c>
    </row>
    <row r="188" spans="1:28" s="271" customFormat="1" ht="51">
      <c r="A188" s="215"/>
      <c r="B188" s="216" t="s">
        <v>1250</v>
      </c>
      <c r="C188" s="347" t="s">
        <v>1935</v>
      </c>
      <c r="D188" s="216"/>
      <c r="E188" s="216" t="str">
        <f ca="1">IF(ISERROR($V188),"",OFFSET('Smelter Look-up'!$D$4,$V188-4,0)&amp;"")</f>
        <v>UNITED STATES OF AMERICA</v>
      </c>
      <c r="F188" s="216" t="str">
        <f ca="1">IF(ISERROR($V188),"",OFFSET('Smelter Look-up'!$E$4,$V188-4,0))</f>
        <v>CID002459</v>
      </c>
      <c r="G188" s="216" t="str">
        <f ca="1">IF(C188=$X$4,"Enter smelter details", IF(ISERROR($V188),"",OFFSET('Smelter Look-up'!$F$4,$V188-4,0)))</f>
        <v>RMI</v>
      </c>
      <c r="H188" s="217">
        <f ca="1">IF(ISERROR($V188),"",OFFSET('Smelter Look-up'!$G$4,$V188-4,0))</f>
        <v>0</v>
      </c>
      <c r="I188" s="218" t="str">
        <f ca="1">IF(ISERROR($V188),"",OFFSET('Smelter Look-up'!$H$4,$V188-4,0))</f>
        <v>Warwick</v>
      </c>
      <c r="J188" s="218" t="str">
        <f ca="1">IF(ISERROR($V188),"",OFFSET('Smelter Look-up'!$I$4,$V188-4,0))</f>
        <v>Rhode Island</v>
      </c>
      <c r="K188" s="267"/>
      <c r="L188" s="267"/>
      <c r="M188" s="267"/>
      <c r="N188" s="267"/>
      <c r="O188" s="267"/>
      <c r="P188" s="219"/>
      <c r="Q188" s="268" t="s">
        <v>15519</v>
      </c>
      <c r="R188" s="216" t="str">
        <f ca="1">IF(ISERROR($V188),"",OFFSET('Smelter Look-up'!$C$4,$V188-4,0)&amp;"")</f>
        <v>Geib Refining Corporation</v>
      </c>
      <c r="S188" s="224" t="str">
        <f t="shared" ca="1" si="6"/>
        <v>US</v>
      </c>
      <c r="T188" s="224" t="str">
        <f ca="1">IF(B188="","",IF(ISERROR(MATCH($J188,SorP!$B$1:$B$6230,0)),"",INDIRECT("'SorP'!$A$"&amp;MATCH($J188,SorP!$B$1:$B$6230,0))))</f>
        <v>US-RI</v>
      </c>
      <c r="U188" s="239"/>
      <c r="V188" s="269">
        <f>IF(C188="",NA(),MATCH($B188&amp;$C188,'Smelter Look-up'!$J:$J,0))</f>
        <v>75</v>
      </c>
      <c r="W188" s="270"/>
      <c r="X188" s="270">
        <f t="shared" ca="1" si="7"/>
        <v>0</v>
      </c>
      <c r="Y188" s="270"/>
      <c r="Z188" s="270"/>
      <c r="AB188" s="272" t="str">
        <f t="shared" si="8"/>
        <v>GoldGeib Refining Corporation</v>
      </c>
    </row>
    <row r="189" spans="1:28" s="271" customFormat="1" ht="76.5">
      <c r="A189" s="215"/>
      <c r="B189" s="216" t="s">
        <v>1250</v>
      </c>
      <c r="C189" s="347" t="s">
        <v>2583</v>
      </c>
      <c r="D189" s="216"/>
      <c r="E189" s="216" t="str">
        <f ca="1">IF(ISERROR($V189),"",OFFSET('Smelter Look-up'!$D$4,$V189-4,0)&amp;"")</f>
        <v>INDIA</v>
      </c>
      <c r="F189" s="216" t="str">
        <f ca="1">IF(ISERROR($V189),"",OFFSET('Smelter Look-up'!$E$4,$V189-4,0))</f>
        <v>CID002509</v>
      </c>
      <c r="G189" s="216" t="str">
        <f ca="1">IF(C189=$X$4,"Enter smelter details", IF(ISERROR($V189),"",OFFSET('Smelter Look-up'!$F$4,$V189-4,0)))</f>
        <v>RMI</v>
      </c>
      <c r="H189" s="217">
        <f ca="1">IF(ISERROR($V189),"",OFFSET('Smelter Look-up'!$G$4,$V189-4,0))</f>
        <v>0</v>
      </c>
      <c r="I189" s="218" t="str">
        <f ca="1">IF(ISERROR($V189),"",OFFSET('Smelter Look-up'!$H$4,$V189-4,0))</f>
        <v>Mewat</v>
      </c>
      <c r="J189" s="218" t="str">
        <f ca="1">IF(ISERROR($V189),"",OFFSET('Smelter Look-up'!$I$4,$V189-4,0))</f>
        <v>Haryana</v>
      </c>
      <c r="K189" s="267"/>
      <c r="L189" s="267"/>
      <c r="M189" s="267"/>
      <c r="N189" s="267"/>
      <c r="O189" s="267"/>
      <c r="P189" s="219"/>
      <c r="Q189" s="268" t="s">
        <v>15519</v>
      </c>
      <c r="R189" s="216" t="str">
        <f ca="1">IF(ISERROR($V189),"",OFFSET('Smelter Look-up'!$C$4,$V189-4,0)&amp;"")</f>
        <v>MMTC-PAMP India Pvt., Ltd.</v>
      </c>
      <c r="S189" s="224" t="str">
        <f t="shared" ca="1" si="6"/>
        <v>IN</v>
      </c>
      <c r="T189" s="224" t="str">
        <f ca="1">IF(B189="","",IF(ISERROR(MATCH($J189,SorP!$B$1:$B$6230,0)),"",INDIRECT("'SorP'!$A$"&amp;MATCH($J189,SorP!$B$1:$B$6230,0))))</f>
        <v>IN-HR</v>
      </c>
      <c r="U189" s="239"/>
      <c r="V189" s="269">
        <f>IF(C189="",NA(),MATCH($B189&amp;$C189,'Smelter Look-up'!$J:$J,0))</f>
        <v>158</v>
      </c>
      <c r="W189" s="270"/>
      <c r="X189" s="270">
        <f t="shared" ca="1" si="7"/>
        <v>0</v>
      </c>
      <c r="Y189" s="270"/>
      <c r="Z189" s="270"/>
      <c r="AB189" s="272" t="str">
        <f t="shared" si="8"/>
        <v>GoldMMTC-PAMP India Pvt., Ltd.</v>
      </c>
    </row>
    <row r="190" spans="1:28" s="271" customFormat="1" ht="76.5">
      <c r="A190" s="215"/>
      <c r="B190" s="216" t="s">
        <v>1250</v>
      </c>
      <c r="C190" s="347" t="s">
        <v>13732</v>
      </c>
      <c r="D190" s="216"/>
      <c r="E190" s="216" t="str">
        <f ca="1">IF(ISERROR($V190),"",OFFSET('Smelter Look-up'!$D$4,$V190-4,0)&amp;"")</f>
        <v>POLAND</v>
      </c>
      <c r="F190" s="216" t="str">
        <f ca="1">IF(ISERROR($V190),"",OFFSET('Smelter Look-up'!$E$4,$V190-4,0))</f>
        <v>CID002511</v>
      </c>
      <c r="G190" s="216" t="str">
        <f ca="1">IF(C190=$X$4,"Enter smelter details", IF(ISERROR($V190),"",OFFSET('Smelter Look-up'!$F$4,$V190-4,0)))</f>
        <v>RMI</v>
      </c>
      <c r="H190" s="217">
        <f ca="1">IF(ISERROR($V190),"",OFFSET('Smelter Look-up'!$G$4,$V190-4,0))</f>
        <v>0</v>
      </c>
      <c r="I190" s="218" t="str">
        <f ca="1">IF(ISERROR($V190),"",OFFSET('Smelter Look-up'!$H$4,$V190-4,0))</f>
        <v>Lubin</v>
      </c>
      <c r="J190" s="218" t="str">
        <f ca="1">IF(ISERROR($V190),"",OFFSET('Smelter Look-up'!$I$4,$V190-4,0))</f>
        <v>Dolnośląskie</v>
      </c>
      <c r="K190" s="267"/>
      <c r="L190" s="267"/>
      <c r="M190" s="267"/>
      <c r="N190" s="267"/>
      <c r="O190" s="267"/>
      <c r="P190" s="219"/>
      <c r="Q190" s="268" t="s">
        <v>15519</v>
      </c>
      <c r="R190" s="216" t="str">
        <f ca="1">IF(ISERROR($V190),"",OFFSET('Smelter Look-up'!$C$4,$V190-4,0)&amp;"")</f>
        <v>KGHM Polska Miedz Spolka Akcyjna</v>
      </c>
      <c r="S190" s="224" t="str">
        <f t="shared" ca="1" si="6"/>
        <v>PL</v>
      </c>
      <c r="T190" s="224" t="str">
        <f ca="1">IF(B190="","",IF(ISERROR(MATCH($J190,SorP!$B$1:$B$6230,0)),"",INDIRECT("'SorP'!$A$"&amp;MATCH($J190,SorP!$B$1:$B$6230,0))))</f>
        <v>PL-02</v>
      </c>
      <c r="U190" s="239"/>
      <c r="V190" s="269">
        <f>IF(C190="",NA(),MATCH($B190&amp;$C190,'Smelter Look-up'!$J:$J,0))</f>
        <v>119</v>
      </c>
      <c r="W190" s="270"/>
      <c r="X190" s="270">
        <f t="shared" ca="1" si="7"/>
        <v>0</v>
      </c>
      <c r="Y190" s="270"/>
      <c r="Z190" s="270"/>
      <c r="AB190" s="272" t="str">
        <f t="shared" si="8"/>
        <v>GoldKGHM Polska Miedz Spolka Akcyjna</v>
      </c>
    </row>
    <row r="191" spans="1:28" s="271" customFormat="1" ht="63.75">
      <c r="A191" s="215"/>
      <c r="B191" s="216" t="s">
        <v>1250</v>
      </c>
      <c r="C191" s="347" t="s">
        <v>1532</v>
      </c>
      <c r="D191" s="216"/>
      <c r="E191" s="216" t="str">
        <f ca="1">IF(ISERROR($V191),"",OFFSET('Smelter Look-up'!$D$4,$V191-4,0)&amp;"")</f>
        <v>TAIWAN, PROVINCE OF CHINA</v>
      </c>
      <c r="F191" s="216" t="str">
        <f ca="1">IF(ISERROR($V191),"",OFFSET('Smelter Look-up'!$E$4,$V191-4,0))</f>
        <v>CID002516</v>
      </c>
      <c r="G191" s="216" t="str">
        <f ca="1">IF(C191=$X$4,"Enter smelter details", IF(ISERROR($V191),"",OFFSET('Smelter Look-up'!$F$4,$V191-4,0)))</f>
        <v>RMI</v>
      </c>
      <c r="H191" s="217">
        <f ca="1">IF(ISERROR($V191),"",OFFSET('Smelter Look-up'!$G$4,$V191-4,0))</f>
        <v>0</v>
      </c>
      <c r="I191" s="218" t="str">
        <f ca="1">IF(ISERROR($V191),"",OFFSET('Smelter Look-up'!$H$4,$V191-4,0))</f>
        <v>Dayuan</v>
      </c>
      <c r="J191" s="218" t="str">
        <f ca="1">IF(ISERROR($V191),"",OFFSET('Smelter Look-up'!$I$4,$V191-4,0))</f>
        <v>Taoyuan</v>
      </c>
      <c r="K191" s="267"/>
      <c r="L191" s="267"/>
      <c r="M191" s="267"/>
      <c r="N191" s="267"/>
      <c r="O191" s="267"/>
      <c r="P191" s="219"/>
      <c r="Q191" s="268" t="s">
        <v>15519</v>
      </c>
      <c r="R191" s="216" t="str">
        <f ca="1">IF(ISERROR($V191),"",OFFSET('Smelter Look-up'!$C$4,$V191-4,0)&amp;"")</f>
        <v>Singway Technology Co., Ltd.</v>
      </c>
      <c r="S191" s="224" t="str">
        <f t="shared" ca="1" si="6"/>
        <v>TW</v>
      </c>
      <c r="T191" s="224" t="str">
        <f ca="1">IF(B191="","",IF(ISERROR(MATCH($J191,SorP!$B$1:$B$6230,0)),"",INDIRECT("'SorP'!$A$"&amp;MATCH($J191,SorP!$B$1:$B$6230,0))))</f>
        <v>TW-TAO</v>
      </c>
      <c r="U191" s="239"/>
      <c r="V191" s="269">
        <f>IF(C191="",NA(),MATCH($B191&amp;$C191,'Smelter Look-up'!$J:$J,0))</f>
        <v>221</v>
      </c>
      <c r="W191" s="270"/>
      <c r="X191" s="270">
        <f t="shared" ca="1" si="7"/>
        <v>0</v>
      </c>
      <c r="Y191" s="270"/>
      <c r="Z191" s="270"/>
      <c r="AB191" s="272" t="str">
        <f t="shared" si="8"/>
        <v>GoldSingway Technology Co., Ltd.</v>
      </c>
    </row>
    <row r="192" spans="1:28" s="271" customFormat="1" ht="63.75">
      <c r="A192" s="215"/>
      <c r="B192" s="216" t="s">
        <v>1250</v>
      </c>
      <c r="C192" s="347" t="s">
        <v>1945</v>
      </c>
      <c r="D192" s="216"/>
      <c r="E192" s="216" t="str">
        <f ca="1">IF(ISERROR($V192),"",OFFSET('Smelter Look-up'!$D$4,$V192-4,0)&amp;"")</f>
        <v>UNITED ARAB EMIRATES</v>
      </c>
      <c r="F192" s="216" t="str">
        <f ca="1">IF(ISERROR($V192),"",OFFSET('Smelter Look-up'!$E$4,$V192-4,0))</f>
        <v>CID002560</v>
      </c>
      <c r="G192" s="216" t="str">
        <f ca="1">IF(C192=$X$4,"Enter smelter details", IF(ISERROR($V192),"",OFFSET('Smelter Look-up'!$F$4,$V192-4,0)))</f>
        <v>RMI</v>
      </c>
      <c r="H192" s="217">
        <f ca="1">IF(ISERROR($V192),"",OFFSET('Smelter Look-up'!$G$4,$V192-4,0))</f>
        <v>0</v>
      </c>
      <c r="I192" s="218" t="str">
        <f ca="1">IF(ISERROR($V192),"",OFFSET('Smelter Look-up'!$H$4,$V192-4,0))</f>
        <v>Dubai</v>
      </c>
      <c r="J192" s="218" t="str">
        <f ca="1">IF(ISERROR($V192),"",OFFSET('Smelter Look-up'!$I$4,$V192-4,0))</f>
        <v>Dubayy</v>
      </c>
      <c r="K192" s="267"/>
      <c r="L192" s="267"/>
      <c r="M192" s="267"/>
      <c r="N192" s="267"/>
      <c r="O192" s="267"/>
      <c r="P192" s="219"/>
      <c r="Q192" s="268" t="s">
        <v>15519</v>
      </c>
      <c r="R192" s="216" t="str">
        <f ca="1">IF(ISERROR($V192),"",OFFSET('Smelter Look-up'!$C$4,$V192-4,0)&amp;"")</f>
        <v>Al Etihad Gold Refinery DMCC</v>
      </c>
      <c r="S192" s="224" t="str">
        <f t="shared" ca="1" si="6"/>
        <v>AE</v>
      </c>
      <c r="T192" s="224" t="str">
        <f ca="1">IF(B192="","",IF(ISERROR(MATCH($J192,SorP!$B$1:$B$6230,0)),"",INDIRECT("'SorP'!$A$"&amp;MATCH($J192,SorP!$B$1:$B$6230,0))))</f>
        <v>AE-DU</v>
      </c>
      <c r="U192" s="239"/>
      <c r="V192" s="269">
        <f>IF(C192="",NA(),MATCH($B192&amp;$C192,'Smelter Look-up'!$J:$J,0))</f>
        <v>13</v>
      </c>
      <c r="W192" s="270"/>
      <c r="X192" s="270">
        <f t="shared" ca="1" si="7"/>
        <v>0</v>
      </c>
      <c r="Y192" s="270"/>
      <c r="Z192" s="270"/>
      <c r="AB192" s="272" t="str">
        <f t="shared" si="8"/>
        <v>GoldAl Etihad Gold Refinery DMCC</v>
      </c>
    </row>
    <row r="193" spans="1:28" s="271" customFormat="1" ht="51">
      <c r="A193" s="215"/>
      <c r="B193" s="216" t="s">
        <v>1250</v>
      </c>
      <c r="C193" s="347" t="s">
        <v>1948</v>
      </c>
      <c r="D193" s="216"/>
      <c r="E193" s="216" t="str">
        <f ca="1">IF(ISERROR($V193),"",OFFSET('Smelter Look-up'!$D$4,$V193-4,0)&amp;"")</f>
        <v>UNITED ARAB EMIRATES</v>
      </c>
      <c r="F193" s="216" t="str">
        <f ca="1">IF(ISERROR($V193),"",OFFSET('Smelter Look-up'!$E$4,$V193-4,0))</f>
        <v>CID002561</v>
      </c>
      <c r="G193" s="216" t="str">
        <f ca="1">IF(C193=$X$4,"Enter smelter details", IF(ISERROR($V193),"",OFFSET('Smelter Look-up'!$F$4,$V193-4,0)))</f>
        <v>RMI</v>
      </c>
      <c r="H193" s="217">
        <f ca="1">IF(ISERROR($V193),"",OFFSET('Smelter Look-up'!$G$4,$V193-4,0))</f>
        <v>0</v>
      </c>
      <c r="I193" s="218" t="str">
        <f ca="1">IF(ISERROR($V193),"",OFFSET('Smelter Look-up'!$H$4,$V193-4,0))</f>
        <v>Dubai</v>
      </c>
      <c r="J193" s="218" t="str">
        <f ca="1">IF(ISERROR($V193),"",OFFSET('Smelter Look-up'!$I$4,$V193-4,0))</f>
        <v>Dubayy</v>
      </c>
      <c r="K193" s="267"/>
      <c r="L193" s="267"/>
      <c r="M193" s="267"/>
      <c r="N193" s="267"/>
      <c r="O193" s="267"/>
      <c r="P193" s="219"/>
      <c r="Q193" s="268" t="s">
        <v>15519</v>
      </c>
      <c r="R193" s="216" t="str">
        <f ca="1">IF(ISERROR($V193),"",OFFSET('Smelter Look-up'!$C$4,$V193-4,0)&amp;"")</f>
        <v>Emirates Gold DMCC</v>
      </c>
      <c r="S193" s="224" t="str">
        <f t="shared" ca="1" si="6"/>
        <v>AE</v>
      </c>
      <c r="T193" s="224" t="str">
        <f ca="1">IF(B193="","",IF(ISERROR(MATCH($J193,SorP!$B$1:$B$6230,0)),"",INDIRECT("'SorP'!$A$"&amp;MATCH($J193,SorP!$B$1:$B$6230,0))))</f>
        <v>AE-DU</v>
      </c>
      <c r="U193" s="239"/>
      <c r="V193" s="269">
        <f>IF(C193="",NA(),MATCH($B193&amp;$C193,'Smelter Look-up'!$J:$J,0))</f>
        <v>68</v>
      </c>
      <c r="W193" s="270"/>
      <c r="X193" s="270">
        <f t="shared" ca="1" si="7"/>
        <v>0</v>
      </c>
      <c r="Y193" s="270"/>
      <c r="Z193" s="270"/>
      <c r="AB193" s="272" t="str">
        <f t="shared" si="8"/>
        <v>GoldEmirates Gold DMCC</v>
      </c>
    </row>
    <row r="194" spans="1:28" s="271" customFormat="1" ht="25.5">
      <c r="A194" s="215"/>
      <c r="B194" s="216" t="s">
        <v>1250</v>
      </c>
      <c r="C194" s="347" t="s">
        <v>2651</v>
      </c>
      <c r="D194" s="216"/>
      <c r="E194" s="216" t="str">
        <f ca="1">IF(ISERROR($V194),"",OFFSET('Smelter Look-up'!$D$4,$V194-4,0)&amp;"")</f>
        <v>ITALY</v>
      </c>
      <c r="F194" s="216" t="str">
        <f ca="1">IF(ISERROR($V194),"",OFFSET('Smelter Look-up'!$E$4,$V194-4,0))</f>
        <v>CID002580</v>
      </c>
      <c r="G194" s="216" t="str">
        <f ca="1">IF(C194=$X$4,"Enter smelter details", IF(ISERROR($V194),"",OFFSET('Smelter Look-up'!$F$4,$V194-4,0)))</f>
        <v>RMI</v>
      </c>
      <c r="H194" s="217">
        <f ca="1">IF(ISERROR($V194),"",OFFSET('Smelter Look-up'!$G$4,$V194-4,0))</f>
        <v>0</v>
      </c>
      <c r="I194" s="218" t="str">
        <f ca="1">IF(ISERROR($V194),"",OFFSET('Smelter Look-up'!$H$4,$V194-4,0))</f>
        <v>Capolona</v>
      </c>
      <c r="J194" s="218" t="str">
        <f ca="1">IF(ISERROR($V194),"",OFFSET('Smelter Look-up'!$I$4,$V194-4,0))</f>
        <v>Toscana</v>
      </c>
      <c r="K194" s="267"/>
      <c r="L194" s="267"/>
      <c r="M194" s="267"/>
      <c r="N194" s="267"/>
      <c r="O194" s="267"/>
      <c r="P194" s="219"/>
      <c r="Q194" s="268" t="s">
        <v>15519</v>
      </c>
      <c r="R194" s="216" t="str">
        <f ca="1">IF(ISERROR($V194),"",OFFSET('Smelter Look-up'!$C$4,$V194-4,0)&amp;"")</f>
        <v>T.C.A S.p.A</v>
      </c>
      <c r="S194" s="224" t="str">
        <f t="shared" ref="S194:S257" ca="1" si="9">IF(B194="","",IF(ISERROR(MATCH($E194,CL,0)),"Unknown",INDIRECT("'C'!$A$"&amp;MATCH($E194,CL,0)+1)))</f>
        <v>IT</v>
      </c>
      <c r="T194" s="224" t="str">
        <f ca="1">IF(B194="","",IF(ISERROR(MATCH($J194,SorP!$B$1:$B$6230,0)),"",INDIRECT("'SorP'!$A$"&amp;MATCH($J194,SorP!$B$1:$B$6230,0))))</f>
        <v>IT-52</v>
      </c>
      <c r="U194" s="239"/>
      <c r="V194" s="269">
        <f>IF(C194="",NA(),MATCH($B194&amp;$C194,'Smelter Look-up'!$J:$J,0))</f>
        <v>234</v>
      </c>
      <c r="W194" s="270"/>
      <c r="X194" s="270">
        <f t="shared" ref="X194:X257" ca="1" si="10">IF(AND(C194="Smelter not listed",OR(LEN(D194)=0,LEN(E194)=0)),1,0)</f>
        <v>0</v>
      </c>
      <c r="Y194" s="270"/>
      <c r="Z194" s="270"/>
      <c r="AB194" s="272" t="str">
        <f t="shared" ref="AB194:AB257" si="11">B194&amp;C194</f>
        <v>GoldT.C.A S.p.A</v>
      </c>
    </row>
    <row r="195" spans="1:28" s="271" customFormat="1" ht="51">
      <c r="A195" s="215"/>
      <c r="B195" s="216" t="s">
        <v>1250</v>
      </c>
      <c r="C195" s="347" t="s">
        <v>15407</v>
      </c>
      <c r="D195" s="216"/>
      <c r="E195" s="216" t="str">
        <f ca="1">IF(ISERROR($V195),"",OFFSET('Smelter Look-up'!$D$4,$V195-4,0)&amp;"")</f>
        <v>NETHERLANDS</v>
      </c>
      <c r="F195" s="216" t="str">
        <f ca="1">IF(ISERROR($V195),"",OFFSET('Smelter Look-up'!$E$4,$V195-4,0))</f>
        <v>CID002582</v>
      </c>
      <c r="G195" s="216" t="str">
        <f ca="1">IF(C195=$X$4,"Enter smelter details", IF(ISERROR($V195),"",OFFSET('Smelter Look-up'!$F$4,$V195-4,0)))</f>
        <v>RMI</v>
      </c>
      <c r="H195" s="217">
        <f ca="1">IF(ISERROR($V195),"",OFFSET('Smelter Look-up'!$G$4,$V195-4,0))</f>
        <v>0</v>
      </c>
      <c r="I195" s="218" t="str">
        <f ca="1">IF(ISERROR($V195),"",OFFSET('Smelter Look-up'!$H$4,$V195-4,0))</f>
        <v>Moerdijk</v>
      </c>
      <c r="J195" s="218" t="str">
        <f ca="1">IF(ISERROR($V195),"",OFFSET('Smelter Look-up'!$I$4,$V195-4,0))</f>
        <v>Noord-Brabant</v>
      </c>
      <c r="K195" s="267"/>
      <c r="L195" s="267"/>
      <c r="M195" s="267"/>
      <c r="N195" s="267"/>
      <c r="O195" s="267"/>
      <c r="P195" s="219"/>
      <c r="Q195" s="268" t="s">
        <v>15519</v>
      </c>
      <c r="R195" s="216" t="str">
        <f ca="1">IF(ISERROR($V195),"",OFFSET('Smelter Look-up'!$C$4,$V195-4,0)&amp;"")</f>
        <v>REMONDIS PMR B.V.</v>
      </c>
      <c r="S195" s="224" t="str">
        <f t="shared" ca="1" si="9"/>
        <v>NL</v>
      </c>
      <c r="T195" s="224" t="str">
        <f ca="1">IF(B195="","",IF(ISERROR(MATCH($J195,SorP!$B$1:$B$6230,0)),"",INDIRECT("'SorP'!$A$"&amp;MATCH($J195,SorP!$B$1:$B$6230,0))))</f>
        <v>NL-NB</v>
      </c>
      <c r="U195" s="239"/>
      <c r="V195" s="269">
        <f>IF(C195="",NA(),MATCH($B195&amp;$C195,'Smelter Look-up'!$J:$J,0))</f>
        <v>193</v>
      </c>
      <c r="W195" s="270"/>
      <c r="X195" s="270">
        <f t="shared" ca="1" si="10"/>
        <v>0</v>
      </c>
      <c r="Y195" s="270"/>
      <c r="Z195" s="270"/>
      <c r="AB195" s="272" t="str">
        <f t="shared" si="11"/>
        <v>GoldREMONDIS PMR B.V.</v>
      </c>
    </row>
    <row r="196" spans="1:28" s="271" customFormat="1" ht="51">
      <c r="A196" s="215"/>
      <c r="B196" s="216" t="s">
        <v>1250</v>
      </c>
      <c r="C196" s="347" t="s">
        <v>2926</v>
      </c>
      <c r="D196" s="216"/>
      <c r="E196" s="216" t="str">
        <f ca="1">IF(ISERROR($V196),"",OFFSET('Smelter Look-up'!$D$4,$V196-4,0)&amp;"")</f>
        <v>KOREA, REPUBLIC OF</v>
      </c>
      <c r="F196" s="216" t="str">
        <f ca="1">IF(ISERROR($V196),"",OFFSET('Smelter Look-up'!$E$4,$V196-4,0))</f>
        <v>CID002605</v>
      </c>
      <c r="G196" s="216" t="str">
        <f ca="1">IF(C196=$X$4,"Enter smelter details", IF(ISERROR($V196),"",OFFSET('Smelter Look-up'!$F$4,$V196-4,0)))</f>
        <v>RMI</v>
      </c>
      <c r="H196" s="217">
        <f ca="1">IF(ISERROR($V196),"",OFFSET('Smelter Look-up'!$G$4,$V196-4,0))</f>
        <v>0</v>
      </c>
      <c r="I196" s="218" t="str">
        <f ca="1">IF(ISERROR($V196),"",OFFSET('Smelter Look-up'!$H$4,$V196-4,0))</f>
        <v>Gangnam</v>
      </c>
      <c r="J196" s="218" t="str">
        <f ca="1">IF(ISERROR($V196),"",OFFSET('Smelter Look-up'!$I$4,$V196-4,0))</f>
        <v>Seoul-teukbyeolsi</v>
      </c>
      <c r="K196" s="267"/>
      <c r="L196" s="267"/>
      <c r="M196" s="267"/>
      <c r="N196" s="267"/>
      <c r="O196" s="267"/>
      <c r="P196" s="219"/>
      <c r="Q196" s="268" t="s">
        <v>15519</v>
      </c>
      <c r="R196" s="216" t="str">
        <f ca="1">IF(ISERROR($V196),"",OFFSET('Smelter Look-up'!$C$4,$V196-4,0)&amp;"")</f>
        <v>Korea Zinc Co., Ltd.</v>
      </c>
      <c r="S196" s="224" t="str">
        <f t="shared" ca="1" si="9"/>
        <v>KR</v>
      </c>
      <c r="T196" s="224" t="str">
        <f ca="1">IF(B196="","",IF(ISERROR(MATCH($J196,SorP!$B$1:$B$6230,0)),"",INDIRECT("'SorP'!$A$"&amp;MATCH($J196,SorP!$B$1:$B$6230,0))))</f>
        <v>KR-11</v>
      </c>
      <c r="U196" s="239"/>
      <c r="V196" s="269">
        <f>IF(C196="",NA(),MATCH($B196&amp;$C196,'Smelter Look-up'!$J:$J,0))</f>
        <v>124</v>
      </c>
      <c r="W196" s="270"/>
      <c r="X196" s="270">
        <f t="shared" ca="1" si="10"/>
        <v>0</v>
      </c>
      <c r="Y196" s="270"/>
      <c r="Z196" s="270"/>
      <c r="AB196" s="272" t="str">
        <f t="shared" si="11"/>
        <v>GoldKorea Zinc Co., Ltd.</v>
      </c>
    </row>
    <row r="197" spans="1:28" s="271" customFormat="1" ht="38.25">
      <c r="A197" s="215"/>
      <c r="B197" s="216" t="s">
        <v>1250</v>
      </c>
      <c r="C197" s="347" t="s">
        <v>3201</v>
      </c>
      <c r="D197" s="216"/>
      <c r="E197" s="216" t="str">
        <f ca="1">IF(ISERROR($V197),"",OFFSET('Smelter Look-up'!$D$4,$V197-4,0)&amp;"")</f>
        <v>BRAZIL</v>
      </c>
      <c r="F197" s="216" t="str">
        <f ca="1">IF(ISERROR($V197),"",OFFSET('Smelter Look-up'!$E$4,$V197-4,0))</f>
        <v>CID002606</v>
      </c>
      <c r="G197" s="216" t="str">
        <f ca="1">IF(C197=$X$4,"Enter smelter details", IF(ISERROR($V197),"",OFFSET('Smelter Look-up'!$F$4,$V197-4,0)))</f>
        <v>RMI</v>
      </c>
      <c r="H197" s="217">
        <f ca="1">IF(ISERROR($V197),"",OFFSET('Smelter Look-up'!$G$4,$V197-4,0))</f>
        <v>0</v>
      </c>
      <c r="I197" s="218" t="str">
        <f ca="1">IF(ISERROR($V197),"",OFFSET('Smelter Look-up'!$H$4,$V197-4,0))</f>
        <v>Sao Paulo</v>
      </c>
      <c r="J197" s="218" t="str">
        <f ca="1">IF(ISERROR($V197),"",OFFSET('Smelter Look-up'!$I$4,$V197-4,0))</f>
        <v>São Paulo</v>
      </c>
      <c r="K197" s="267"/>
      <c r="L197" s="267"/>
      <c r="M197" s="267"/>
      <c r="N197" s="267"/>
      <c r="O197" s="267"/>
      <c r="P197" s="219"/>
      <c r="Q197" s="268" t="s">
        <v>15519</v>
      </c>
      <c r="R197" s="216" t="str">
        <f ca="1">IF(ISERROR($V197),"",OFFSET('Smelter Look-up'!$C$4,$V197-4,0)&amp;"")</f>
        <v>Marsam Metals</v>
      </c>
      <c r="S197" s="224" t="str">
        <f t="shared" ca="1" si="9"/>
        <v>BR</v>
      </c>
      <c r="T197" s="224" t="str">
        <f ca="1">IF(B197="","",IF(ISERROR(MATCH($J197,SorP!$B$1:$B$6230,0)),"",INDIRECT("'SorP'!$A$"&amp;MATCH($J197,SorP!$B$1:$B$6230,0))))</f>
        <v>BR-SP</v>
      </c>
      <c r="U197" s="239"/>
      <c r="V197" s="269">
        <f>IF(C197="",NA(),MATCH($B197&amp;$C197,'Smelter Look-up'!$J:$J,0))</f>
        <v>139</v>
      </c>
      <c r="W197" s="270"/>
      <c r="X197" s="270">
        <f t="shared" ca="1" si="10"/>
        <v>0</v>
      </c>
      <c r="Y197" s="270"/>
      <c r="Z197" s="270"/>
      <c r="AB197" s="272" t="str">
        <f t="shared" si="11"/>
        <v>GoldMarsam Metals</v>
      </c>
    </row>
    <row r="198" spans="1:28" s="271" customFormat="1" ht="25.5">
      <c r="A198" s="215"/>
      <c r="B198" s="216" t="s">
        <v>1250</v>
      </c>
      <c r="C198" s="347" t="s">
        <v>2698</v>
      </c>
      <c r="D198" s="216"/>
      <c r="E198" s="216" t="str">
        <f ca="1">IF(ISERROR($V198),"",OFFSET('Smelter Look-up'!$D$4,$V198-4,0)&amp;"")</f>
        <v>FRANCE</v>
      </c>
      <c r="F198" s="216" t="str">
        <f ca="1">IF(ISERROR($V198),"",OFFSET('Smelter Look-up'!$E$4,$V198-4,0))</f>
        <v>CID002761</v>
      </c>
      <c r="G198" s="216" t="str">
        <f ca="1">IF(C198=$X$4,"Enter smelter details", IF(ISERROR($V198),"",OFFSET('Smelter Look-up'!$F$4,$V198-4,0)))</f>
        <v>RMI</v>
      </c>
      <c r="H198" s="217">
        <f ca="1">IF(ISERROR($V198),"",OFFSET('Smelter Look-up'!$G$4,$V198-4,0))</f>
        <v>0</v>
      </c>
      <c r="I198" s="218" t="str">
        <f ca="1">IF(ISERROR($V198),"",OFFSET('Smelter Look-up'!$H$4,$V198-4,0))</f>
        <v>Paris</v>
      </c>
      <c r="J198" s="218" t="str">
        <f ca="1">IF(ISERROR($V198),"",OFFSET('Smelter Look-up'!$I$4,$V198-4,0))</f>
        <v>Île-de-France</v>
      </c>
      <c r="K198" s="267"/>
      <c r="L198" s="267"/>
      <c r="M198" s="267"/>
      <c r="N198" s="267"/>
      <c r="O198" s="267"/>
      <c r="P198" s="219"/>
      <c r="Q198" s="268" t="s">
        <v>15519</v>
      </c>
      <c r="R198" s="216" t="str">
        <f ca="1">IF(ISERROR($V198),"",OFFSET('Smelter Look-up'!$C$4,$V198-4,0)&amp;"")</f>
        <v>SAAMP</v>
      </c>
      <c r="S198" s="224" t="str">
        <f t="shared" ca="1" si="9"/>
        <v>FR</v>
      </c>
      <c r="T198" s="224" t="str">
        <f ca="1">IF(B198="","",IF(ISERROR(MATCH($J198,SorP!$B$1:$B$6230,0)),"",INDIRECT("'SorP'!$A$"&amp;MATCH($J198,SorP!$B$1:$B$6230,0))))</f>
        <v>FR-IDF</v>
      </c>
      <c r="U198" s="239"/>
      <c r="V198" s="269">
        <f>IF(C198="",NA(),MATCH($B198&amp;$C198,'Smelter Look-up'!$J:$J,0))</f>
        <v>195</v>
      </c>
      <c r="W198" s="270"/>
      <c r="X198" s="270">
        <f t="shared" ca="1" si="10"/>
        <v>0</v>
      </c>
      <c r="Y198" s="270"/>
      <c r="Z198" s="270"/>
      <c r="AB198" s="272" t="str">
        <f t="shared" si="11"/>
        <v>GoldSAAMP</v>
      </c>
    </row>
    <row r="199" spans="1:28" s="271" customFormat="1" ht="38.25">
      <c r="A199" s="215"/>
      <c r="B199" s="216" t="s">
        <v>1250</v>
      </c>
      <c r="C199" s="347" t="s">
        <v>3099</v>
      </c>
      <c r="D199" s="216"/>
      <c r="E199" s="216" t="str">
        <f ca="1">IF(ISERROR($V199),"",OFFSET('Smelter Look-up'!$D$4,$V199-4,0)&amp;"")</f>
        <v>ANDORRA</v>
      </c>
      <c r="F199" s="216" t="str">
        <f ca="1">IF(ISERROR($V199),"",OFFSET('Smelter Look-up'!$E$4,$V199-4,0))</f>
        <v>CID002762</v>
      </c>
      <c r="G199" s="216" t="str">
        <f ca="1">IF(C199=$X$4,"Enter smelter details", IF(ISERROR($V199),"",OFFSET('Smelter Look-up'!$F$4,$V199-4,0)))</f>
        <v>RMI</v>
      </c>
      <c r="H199" s="217">
        <f ca="1">IF(ISERROR($V199),"",OFFSET('Smelter Look-up'!$G$4,$V199-4,0))</f>
        <v>0</v>
      </c>
      <c r="I199" s="218" t="str">
        <f ca="1">IF(ISERROR($V199),"",OFFSET('Smelter Look-up'!$H$4,$V199-4,0))</f>
        <v>Andorra la Vella</v>
      </c>
      <c r="J199" s="218" t="str">
        <f ca="1">IF(ISERROR($V199),"",OFFSET('Smelter Look-up'!$I$4,$V199-4,0))</f>
        <v>Andorra la Vella</v>
      </c>
      <c r="K199" s="267"/>
      <c r="L199" s="267"/>
      <c r="M199" s="267"/>
      <c r="N199" s="267"/>
      <c r="O199" s="267"/>
      <c r="P199" s="219"/>
      <c r="Q199" s="268" t="s">
        <v>15519</v>
      </c>
      <c r="R199" s="216" t="str">
        <f ca="1">IF(ISERROR($V199),"",OFFSET('Smelter Look-up'!$C$4,$V199-4,0)&amp;"")</f>
        <v>L'Orfebre S.A.</v>
      </c>
      <c r="S199" s="224" t="str">
        <f t="shared" ca="1" si="9"/>
        <v>AD</v>
      </c>
      <c r="T199" s="224" t="str">
        <f ca="1">IF(B199="","",IF(ISERROR(MATCH($J199,SorP!$B$1:$B$6230,0)),"",INDIRECT("'SorP'!$A$"&amp;MATCH($J199,SorP!$B$1:$B$6230,0))))</f>
        <v>AD-07</v>
      </c>
      <c r="U199" s="239"/>
      <c r="V199" s="269">
        <f>IF(C199="",NA(),MATCH($B199&amp;$C199,'Smelter Look-up'!$J:$J,0))</f>
        <v>134</v>
      </c>
      <c r="W199" s="270"/>
      <c r="X199" s="270">
        <f t="shared" ca="1" si="10"/>
        <v>0</v>
      </c>
      <c r="Y199" s="270"/>
      <c r="Z199" s="270"/>
      <c r="AB199" s="272" t="str">
        <f t="shared" si="11"/>
        <v>GoldL'Orfebre S.A.</v>
      </c>
    </row>
    <row r="200" spans="1:28" s="271" customFormat="1" ht="25.5">
      <c r="A200" s="215"/>
      <c r="B200" s="216" t="s">
        <v>1250</v>
      </c>
      <c r="C200" s="347" t="s">
        <v>3195</v>
      </c>
      <c r="D200" s="216"/>
      <c r="E200" s="216" t="str">
        <f ca="1">IF(ISERROR($V200),"",OFFSET('Smelter Look-up'!$D$4,$V200-4,0)&amp;"")</f>
        <v>ITALY</v>
      </c>
      <c r="F200" s="216" t="str">
        <f ca="1">IF(ISERROR($V200),"",OFFSET('Smelter Look-up'!$E$4,$V200-4,0))</f>
        <v>CID002765</v>
      </c>
      <c r="G200" s="216" t="str">
        <f ca="1">IF(C200=$X$4,"Enter smelter details", IF(ISERROR($V200),"",OFFSET('Smelter Look-up'!$F$4,$V200-4,0)))</f>
        <v>RMI</v>
      </c>
      <c r="H200" s="217">
        <f ca="1">IF(ISERROR($V200),"",OFFSET('Smelter Look-up'!$G$4,$V200-4,0))</f>
        <v>0</v>
      </c>
      <c r="I200" s="218" t="str">
        <f ca="1">IF(ISERROR($V200),"",OFFSET('Smelter Look-up'!$H$4,$V200-4,0))</f>
        <v>Arezzo</v>
      </c>
      <c r="J200" s="218" t="str">
        <f ca="1">IF(ISERROR($V200),"",OFFSET('Smelter Look-up'!$I$4,$V200-4,0))</f>
        <v>Toscana</v>
      </c>
      <c r="K200" s="267"/>
      <c r="L200" s="267"/>
      <c r="M200" s="267"/>
      <c r="N200" s="267"/>
      <c r="O200" s="267"/>
      <c r="P200" s="219"/>
      <c r="Q200" s="268" t="s">
        <v>15519</v>
      </c>
      <c r="R200" s="216" t="str">
        <f ca="1">IF(ISERROR($V200),"",OFFSET('Smelter Look-up'!$C$4,$V200-4,0)&amp;"")</f>
        <v>Italpreziosi</v>
      </c>
      <c r="S200" s="224" t="str">
        <f t="shared" ca="1" si="9"/>
        <v>IT</v>
      </c>
      <c r="T200" s="224" t="str">
        <f ca="1">IF(B200="","",IF(ISERROR(MATCH($J200,SorP!$B$1:$B$6230,0)),"",INDIRECT("'SorP'!$A$"&amp;MATCH($J200,SorP!$B$1:$B$6230,0))))</f>
        <v>IT-52</v>
      </c>
      <c r="U200" s="239"/>
      <c r="V200" s="269">
        <f>IF(C200="",NA(),MATCH($B200&amp;$C200,'Smelter Look-up'!$J:$J,0))</f>
        <v>103</v>
      </c>
      <c r="W200" s="270"/>
      <c r="X200" s="270">
        <f t="shared" ca="1" si="10"/>
        <v>0</v>
      </c>
      <c r="Y200" s="270"/>
      <c r="Z200" s="270"/>
      <c r="AB200" s="272" t="str">
        <f t="shared" si="11"/>
        <v>GoldItalpreziosi</v>
      </c>
    </row>
    <row r="201" spans="1:28" s="271" customFormat="1" ht="63.75">
      <c r="A201" s="215"/>
      <c r="B201" s="216" t="s">
        <v>1250</v>
      </c>
      <c r="C201" s="347" t="s">
        <v>2632</v>
      </c>
      <c r="D201" s="216"/>
      <c r="E201" s="216" t="str">
        <f ca="1">IF(ISERROR($V201),"",OFFSET('Smelter Look-up'!$D$4,$V201-4,0)&amp;"")</f>
        <v>GERMANY</v>
      </c>
      <c r="F201" s="216" t="str">
        <f ca="1">IF(ISERROR($V201),"",OFFSET('Smelter Look-up'!$E$4,$V201-4,0))</f>
        <v>CID002777</v>
      </c>
      <c r="G201" s="216" t="str">
        <f ca="1">IF(C201=$X$4,"Enter smelter details", IF(ISERROR($V201),"",OFFSET('Smelter Look-up'!$F$4,$V201-4,0)))</f>
        <v>RMI</v>
      </c>
      <c r="H201" s="217">
        <f ca="1">IF(ISERROR($V201),"",OFFSET('Smelter Look-up'!$G$4,$V201-4,0))</f>
        <v>0</v>
      </c>
      <c r="I201" s="218" t="str">
        <f ca="1">IF(ISERROR($V201),"",OFFSET('Smelter Look-up'!$H$4,$V201-4,0))</f>
        <v>Halsbrücke</v>
      </c>
      <c r="J201" s="218" t="str">
        <f ca="1">IF(ISERROR($V201),"",OFFSET('Smelter Look-up'!$I$4,$V201-4,0))</f>
        <v>Sachsen</v>
      </c>
      <c r="K201" s="267"/>
      <c r="L201" s="267"/>
      <c r="M201" s="267"/>
      <c r="N201" s="267"/>
      <c r="O201" s="267"/>
      <c r="P201" s="219"/>
      <c r="Q201" s="268" t="s">
        <v>15519</v>
      </c>
      <c r="R201" s="216" t="str">
        <f ca="1">IF(ISERROR($V201),"",OFFSET('Smelter Look-up'!$C$4,$V201-4,0)&amp;"")</f>
        <v>SAXONIA Edelmetalle GmbH</v>
      </c>
      <c r="S201" s="224" t="str">
        <f t="shared" ca="1" si="9"/>
        <v>DE</v>
      </c>
      <c r="T201" s="224" t="str">
        <f ca="1">IF(B201="","",IF(ISERROR(MATCH($J201,SorP!$B$1:$B$6230,0)),"",INDIRECT("'SorP'!$A$"&amp;MATCH($J201,SorP!$B$1:$B$6230,0))))</f>
        <v>DE-SN</v>
      </c>
      <c r="U201" s="239"/>
      <c r="V201" s="269">
        <f>IF(C201="",NA(),MATCH($B201&amp;$C201,'Smelter Look-up'!$J:$J,0))</f>
        <v>204</v>
      </c>
      <c r="W201" s="270"/>
      <c r="X201" s="270">
        <f t="shared" ca="1" si="10"/>
        <v>0</v>
      </c>
      <c r="Y201" s="270"/>
      <c r="Z201" s="270"/>
      <c r="AB201" s="272" t="str">
        <f t="shared" si="11"/>
        <v>GoldSAXONIA Edelmetalle GmbH</v>
      </c>
    </row>
    <row r="202" spans="1:28" s="271" customFormat="1" ht="63.75">
      <c r="A202" s="215"/>
      <c r="B202" s="216" t="s">
        <v>1250</v>
      </c>
      <c r="C202" s="347" t="s">
        <v>2633</v>
      </c>
      <c r="D202" s="216"/>
      <c r="E202" s="216" t="str">
        <f ca="1">IF(ISERROR($V202),"",OFFSET('Smelter Look-up'!$D$4,$V202-4,0)&amp;"")</f>
        <v>GERMANY</v>
      </c>
      <c r="F202" s="216" t="str">
        <f ca="1">IF(ISERROR($V202),"",OFFSET('Smelter Look-up'!$E$4,$V202-4,0))</f>
        <v>CID002778</v>
      </c>
      <c r="G202" s="216" t="str">
        <f ca="1">IF(C202=$X$4,"Enter smelter details", IF(ISERROR($V202),"",OFFSET('Smelter Look-up'!$F$4,$V202-4,0)))</f>
        <v>RMI</v>
      </c>
      <c r="H202" s="217">
        <f ca="1">IF(ISERROR($V202),"",OFFSET('Smelter Look-up'!$G$4,$V202-4,0))</f>
        <v>0</v>
      </c>
      <c r="I202" s="218" t="str">
        <f ca="1">IF(ISERROR($V202),"",OFFSET('Smelter Look-up'!$H$4,$V202-4,0))</f>
        <v>Pforzheim</v>
      </c>
      <c r="J202" s="218" t="str">
        <f ca="1">IF(ISERROR($V202),"",OFFSET('Smelter Look-up'!$I$4,$V202-4,0))</f>
        <v>Baden-Württemberg</v>
      </c>
      <c r="K202" s="267"/>
      <c r="L202" s="267"/>
      <c r="M202" s="267"/>
      <c r="N202" s="267"/>
      <c r="O202" s="267"/>
      <c r="P202" s="219"/>
      <c r="Q202" s="268" t="s">
        <v>15519</v>
      </c>
      <c r="R202" s="216" t="str">
        <f ca="1">IF(ISERROR($V202),"",OFFSET('Smelter Look-up'!$C$4,$V202-4,0)&amp;"")</f>
        <v>WIELAND Edelmetalle GmbH</v>
      </c>
      <c r="S202" s="224" t="str">
        <f t="shared" ca="1" si="9"/>
        <v>DE</v>
      </c>
      <c r="T202" s="224" t="str">
        <f ca="1">IF(B202="","",IF(ISERROR(MATCH($J202,SorP!$B$1:$B$6230,0)),"",INDIRECT("'SorP'!$A$"&amp;MATCH($J202,SorP!$B$1:$B$6230,0))))</f>
        <v>DE-BW</v>
      </c>
      <c r="U202" s="239"/>
      <c r="V202" s="269">
        <f>IF(C202="",NA(),MATCH($B202&amp;$C202,'Smelter Look-up'!$J:$J,0))</f>
        <v>263</v>
      </c>
      <c r="W202" s="270"/>
      <c r="X202" s="270">
        <f t="shared" ca="1" si="10"/>
        <v>0</v>
      </c>
      <c r="Y202" s="270"/>
      <c r="Z202" s="270"/>
      <c r="AB202" s="272" t="str">
        <f t="shared" si="11"/>
        <v>GoldWIELAND Edelmetalle GmbH</v>
      </c>
    </row>
    <row r="203" spans="1:28" s="271" customFormat="1" ht="127.5">
      <c r="A203" s="215"/>
      <c r="B203" s="216" t="s">
        <v>1250</v>
      </c>
      <c r="C203" s="347" t="s">
        <v>13323</v>
      </c>
      <c r="D203" s="216"/>
      <c r="E203" s="216" t="str">
        <f ca="1">IF(ISERROR($V203),"",OFFSET('Smelter Look-up'!$D$4,$V203-4,0)&amp;"")</f>
        <v>AUSTRIA</v>
      </c>
      <c r="F203" s="216" t="str">
        <f ca="1">IF(ISERROR($V203),"",OFFSET('Smelter Look-up'!$E$4,$V203-4,0))</f>
        <v>CID002779</v>
      </c>
      <c r="G203" s="216" t="str">
        <f ca="1">IF(C203=$X$4,"Enter smelter details", IF(ISERROR($V203),"",OFFSET('Smelter Look-up'!$F$4,$V203-4,0)))</f>
        <v>RMI</v>
      </c>
      <c r="H203" s="217">
        <f ca="1">IF(ISERROR($V203),"",OFFSET('Smelter Look-up'!$G$4,$V203-4,0))</f>
        <v>0</v>
      </c>
      <c r="I203" s="218" t="str">
        <f ca="1">IF(ISERROR($V203),"",OFFSET('Smelter Look-up'!$H$4,$V203-4,0))</f>
        <v>Vienna</v>
      </c>
      <c r="J203" s="218" t="str">
        <f ca="1">IF(ISERROR($V203),"",OFFSET('Smelter Look-up'!$I$4,$V203-4,0))</f>
        <v>Wien</v>
      </c>
      <c r="K203" s="267"/>
      <c r="L203" s="267"/>
      <c r="M203" s="267"/>
      <c r="N203" s="267"/>
      <c r="O203" s="267"/>
      <c r="P203" s="219"/>
      <c r="Q203" s="268" t="s">
        <v>15519</v>
      </c>
      <c r="R203" s="216" t="str">
        <f ca="1">IF(ISERROR($V203),"",OFFSET('Smelter Look-up'!$C$4,$V203-4,0)&amp;"")</f>
        <v>Ogussa Osterreichische Gold- und Silber-Scheideanstalt GmbH</v>
      </c>
      <c r="S203" s="224" t="str">
        <f t="shared" ca="1" si="9"/>
        <v>AT</v>
      </c>
      <c r="T203" s="224" t="str">
        <f ca="1">IF(B203="","",IF(ISERROR(MATCH($J203,SorP!$B$1:$B$6230,0)),"",INDIRECT("'SorP'!$A$"&amp;MATCH($J203,SorP!$B$1:$B$6230,0))))</f>
        <v>AT-9</v>
      </c>
      <c r="U203" s="239"/>
      <c r="V203" s="269">
        <f>IF(C203="",NA(),MATCH($B203&amp;$C203,'Smelter Look-up'!$J:$J,0))</f>
        <v>170</v>
      </c>
      <c r="W203" s="270"/>
      <c r="X203" s="270">
        <f t="shared" ca="1" si="10"/>
        <v>0</v>
      </c>
      <c r="Y203" s="270"/>
      <c r="Z203" s="270"/>
      <c r="AB203" s="272" t="str">
        <f t="shared" si="11"/>
        <v>GoldOgussa Osterreichische Gold- und Silber-Scheideanstalt GmbH</v>
      </c>
    </row>
    <row r="204" spans="1:28" s="271" customFormat="1" ht="51">
      <c r="A204" s="215"/>
      <c r="B204" s="216" t="s">
        <v>1250</v>
      </c>
      <c r="C204" s="347" t="s">
        <v>2909</v>
      </c>
      <c r="D204" s="216"/>
      <c r="E204" s="216" t="str">
        <f ca="1">IF(ISERROR($V204),"",OFFSET('Smelter Look-up'!$D$4,$V204-4,0)&amp;"")</f>
        <v>SOUTH AFRICA</v>
      </c>
      <c r="F204" s="216" t="str">
        <f ca="1">IF(ISERROR($V204),"",OFFSET('Smelter Look-up'!$E$4,$V204-4,0))</f>
        <v>CID002850</v>
      </c>
      <c r="G204" s="216" t="str">
        <f ca="1">IF(C204=$X$4,"Enter smelter details", IF(ISERROR($V204),"",OFFSET('Smelter Look-up'!$F$4,$V204-4,0)))</f>
        <v>RMI</v>
      </c>
      <c r="H204" s="217">
        <f ca="1">IF(ISERROR($V204),"",OFFSET('Smelter Look-up'!$G$4,$V204-4,0))</f>
        <v>0</v>
      </c>
      <c r="I204" s="218" t="str">
        <f ca="1">IF(ISERROR($V204),"",OFFSET('Smelter Look-up'!$H$4,$V204-4,0))</f>
        <v>Johannesburg</v>
      </c>
      <c r="J204" s="218" t="str">
        <f ca="1">IF(ISERROR($V204),"",OFFSET('Smelter Look-up'!$I$4,$V204-4,0))</f>
        <v>Gauteng</v>
      </c>
      <c r="K204" s="267"/>
      <c r="L204" s="267"/>
      <c r="M204" s="267"/>
      <c r="N204" s="267"/>
      <c r="O204" s="267"/>
      <c r="P204" s="219"/>
      <c r="Q204" s="268" t="s">
        <v>15519</v>
      </c>
      <c r="R204" s="216" t="str">
        <f ca="1">IF(ISERROR($V204),"",OFFSET('Smelter Look-up'!$C$4,$V204-4,0)&amp;"")</f>
        <v>AU Traders and Refiners</v>
      </c>
      <c r="S204" s="224" t="str">
        <f t="shared" ca="1" si="9"/>
        <v>ZA</v>
      </c>
      <c r="T204" s="224" t="str">
        <f ca="1">IF(B204="","",IF(ISERROR(MATCH($J204,SorP!$B$1:$B$6230,0)),"",INDIRECT("'SorP'!$A$"&amp;MATCH($J204,SorP!$B$1:$B$6230,0))))</f>
        <v>ZA-GT</v>
      </c>
      <c r="U204" s="239"/>
      <c r="V204" s="269">
        <f>IF(C204="",NA(),MATCH($B204&amp;$C204,'Smelter Look-up'!$J:$J,0))</f>
        <v>30</v>
      </c>
      <c r="W204" s="270"/>
      <c r="X204" s="270">
        <f t="shared" ca="1" si="10"/>
        <v>0</v>
      </c>
      <c r="Y204" s="270"/>
      <c r="Z204" s="270"/>
      <c r="AB204" s="272" t="str">
        <f t="shared" si="11"/>
        <v>GoldAU Traders and Refiners</v>
      </c>
    </row>
    <row r="205" spans="1:28" s="271" customFormat="1" ht="38.25">
      <c r="A205" s="215"/>
      <c r="B205" s="216" t="s">
        <v>1250</v>
      </c>
      <c r="C205" s="347" t="s">
        <v>2913</v>
      </c>
      <c r="D205" s="216"/>
      <c r="E205" s="216" t="str">
        <f ca="1">IF(ISERROR($V205),"",OFFSET('Smelter Look-up'!$D$4,$V205-4,0)&amp;"")</f>
        <v>INDIA</v>
      </c>
      <c r="F205" s="216" t="str">
        <f ca="1">IF(ISERROR($V205),"",OFFSET('Smelter Look-up'!$E$4,$V205-4,0))</f>
        <v>CID002863</v>
      </c>
      <c r="G205" s="216" t="str">
        <f ca="1">IF(C205=$X$4,"Enter smelter details", IF(ISERROR($V205),"",OFFSET('Smelter Look-up'!$F$4,$V205-4,0)))</f>
        <v>RMI</v>
      </c>
      <c r="H205" s="217">
        <f ca="1">IF(ISERROR($V205),"",OFFSET('Smelter Look-up'!$G$4,$V205-4,0))</f>
        <v>0</v>
      </c>
      <c r="I205" s="218" t="str">
        <f ca="1">IF(ISERROR($V205),"",OFFSET('Smelter Look-up'!$H$4,$V205-4,0))</f>
        <v>Bangalore</v>
      </c>
      <c r="J205" s="218" t="str">
        <f ca="1">IF(ISERROR($V205),"",OFFSET('Smelter Look-up'!$I$4,$V205-4,0))</f>
        <v>Karnataka</v>
      </c>
      <c r="K205" s="267"/>
      <c r="L205" s="267"/>
      <c r="M205" s="267"/>
      <c r="N205" s="267"/>
      <c r="O205" s="267"/>
      <c r="P205" s="219"/>
      <c r="Q205" s="268" t="s">
        <v>15519</v>
      </c>
      <c r="R205" s="216" t="str">
        <f ca="1">IF(ISERROR($V205),"",OFFSET('Smelter Look-up'!$C$4,$V205-4,0)&amp;"")</f>
        <v>Bangalore Refinery</v>
      </c>
      <c r="S205" s="224" t="str">
        <f t="shared" ca="1" si="9"/>
        <v>IN</v>
      </c>
      <c r="T205" s="224" t="str">
        <f ca="1">IF(B205="","",IF(ISERROR(MATCH($J205,SorP!$B$1:$B$6230,0)),"",INDIRECT("'SorP'!$A$"&amp;MATCH($J205,SorP!$B$1:$B$6230,0))))</f>
        <v>IN-KA</v>
      </c>
      <c r="U205" s="239"/>
      <c r="V205" s="269">
        <f>IF(C205="",NA(),MATCH($B205&amp;$C205,'Smelter Look-up'!$J:$J,0))</f>
        <v>33</v>
      </c>
      <c r="W205" s="270"/>
      <c r="X205" s="270">
        <f t="shared" ca="1" si="10"/>
        <v>0</v>
      </c>
      <c r="Y205" s="270"/>
      <c r="Z205" s="270"/>
      <c r="AB205" s="272" t="str">
        <f t="shared" si="11"/>
        <v>GoldBangalore Refinery</v>
      </c>
    </row>
    <row r="206" spans="1:28" s="271" customFormat="1" ht="63.75">
      <c r="A206" s="215"/>
      <c r="B206" s="216" t="s">
        <v>1250</v>
      </c>
      <c r="C206" s="347" t="s">
        <v>13998</v>
      </c>
      <c r="D206" s="216"/>
      <c r="E206" s="216" t="str">
        <f ca="1">IF(ISERROR($V206),"",OFFSET('Smelter Look-up'!$D$4,$V206-4,0)&amp;"")</f>
        <v>KOREA, REPUBLIC OF</v>
      </c>
      <c r="F206" s="216" t="str">
        <f ca="1">IF(ISERROR($V206),"",OFFSET('Smelter Look-up'!$E$4,$V206-4,0))</f>
        <v>CID002918</v>
      </c>
      <c r="G206" s="216" t="str">
        <f ca="1">IF(C206=$X$4,"Enter smelter details", IF(ISERROR($V206),"",OFFSET('Smelter Look-up'!$F$4,$V206-4,0)))</f>
        <v>RMI</v>
      </c>
      <c r="H206" s="217">
        <f ca="1">IF(ISERROR($V206),"",OFFSET('Smelter Look-up'!$G$4,$V206-4,0))</f>
        <v>0</v>
      </c>
      <c r="I206" s="218" t="str">
        <f ca="1">IF(ISERROR($V206),"",OFFSET('Smelter Look-up'!$H$4,$V206-4,0))</f>
        <v>Gunsan-si</v>
      </c>
      <c r="J206" s="218" t="str">
        <f ca="1">IF(ISERROR($V206),"",OFFSET('Smelter Look-up'!$I$4,$V206-4,0))</f>
        <v>Jeollabuk-do</v>
      </c>
      <c r="K206" s="267"/>
      <c r="L206" s="267"/>
      <c r="M206" s="267"/>
      <c r="N206" s="267"/>
      <c r="O206" s="267"/>
      <c r="P206" s="219"/>
      <c r="Q206" s="268" t="s">
        <v>15519</v>
      </c>
      <c r="R206" s="216" t="str">
        <f ca="1">IF(ISERROR($V206),"",OFFSET('Smelter Look-up'!$C$4,$V206-4,0)&amp;"")</f>
        <v>SungEel HiMetal Co., Ltd.</v>
      </c>
      <c r="S206" s="224" t="str">
        <f t="shared" ca="1" si="9"/>
        <v>KR</v>
      </c>
      <c r="T206" s="224" t="str">
        <f ca="1">IF(B206="","",IF(ISERROR(MATCH($J206,SorP!$B$1:$B$6230,0)),"",INDIRECT("'SorP'!$A$"&amp;MATCH($J206,SorP!$B$1:$B$6230,0))))</f>
        <v>KR-45</v>
      </c>
      <c r="U206" s="239"/>
      <c r="V206" s="269">
        <f>IF(C206="",NA(),MATCH($B206&amp;$C206,'Smelter Look-up'!$J:$J,0))</f>
        <v>232</v>
      </c>
      <c r="W206" s="270"/>
      <c r="X206" s="270">
        <f t="shared" ca="1" si="10"/>
        <v>0</v>
      </c>
      <c r="Y206" s="270"/>
      <c r="Z206" s="270"/>
      <c r="AB206" s="272" t="str">
        <f t="shared" si="11"/>
        <v>GoldSungEel HiMetal Co., Ltd.</v>
      </c>
    </row>
    <row r="207" spans="1:28" s="271" customFormat="1" ht="89.25">
      <c r="A207" s="215"/>
      <c r="B207" s="216" t="s">
        <v>1250</v>
      </c>
      <c r="C207" s="347" t="s">
        <v>3207</v>
      </c>
      <c r="D207" s="216"/>
      <c r="E207" s="216" t="str">
        <f ca="1">IF(ISERROR($V207),"",OFFSET('Smelter Look-up'!$D$4,$V207-4,0)&amp;"")</f>
        <v>CHILE</v>
      </c>
      <c r="F207" s="216" t="str">
        <f ca="1">IF(ISERROR($V207),"",OFFSET('Smelter Look-up'!$E$4,$V207-4,0))</f>
        <v>CID002919</v>
      </c>
      <c r="G207" s="216" t="str">
        <f ca="1">IF(C207=$X$4,"Enter smelter details", IF(ISERROR($V207),"",OFFSET('Smelter Look-up'!$F$4,$V207-4,0)))</f>
        <v>RMI</v>
      </c>
      <c r="H207" s="217">
        <f ca="1">IF(ISERROR($V207),"",OFFSET('Smelter Look-up'!$G$4,$V207-4,0))</f>
        <v>0</v>
      </c>
      <c r="I207" s="218" t="str">
        <f ca="1">IF(ISERROR($V207),"",OFFSET('Smelter Look-up'!$H$4,$V207-4,0))</f>
        <v>Mejillones</v>
      </c>
      <c r="J207" s="218" t="str">
        <f ca="1">IF(ISERROR($V207),"",OFFSET('Smelter Look-up'!$I$4,$V207-4,0))</f>
        <v>Antofagasta</v>
      </c>
      <c r="K207" s="267"/>
      <c r="L207" s="267"/>
      <c r="M207" s="267"/>
      <c r="N207" s="267"/>
      <c r="O207" s="267"/>
      <c r="P207" s="219"/>
      <c r="Q207" s="268" t="s">
        <v>15519</v>
      </c>
      <c r="R207" s="216" t="str">
        <f ca="1">IF(ISERROR($V207),"",OFFSET('Smelter Look-up'!$C$4,$V207-4,0)&amp;"")</f>
        <v>Planta Recuperadora de Metales SpA</v>
      </c>
      <c r="S207" s="224" t="str">
        <f t="shared" ca="1" si="9"/>
        <v>CL</v>
      </c>
      <c r="T207" s="224" t="str">
        <f ca="1">IF(B207="","",IF(ISERROR(MATCH($J207,SorP!$B$1:$B$6230,0)),"",INDIRECT("'SorP'!$A$"&amp;MATCH($J207,SorP!$B$1:$B$6230,0))))</f>
        <v>CL-AN</v>
      </c>
      <c r="U207" s="239"/>
      <c r="V207" s="269">
        <f>IF(C207="",NA(),MATCH($B207&amp;$C207,'Smelter Look-up'!$J:$J,0))</f>
        <v>182</v>
      </c>
      <c r="W207" s="270"/>
      <c r="X207" s="270">
        <f t="shared" ca="1" si="10"/>
        <v>0</v>
      </c>
      <c r="Y207" s="270"/>
      <c r="Z207" s="270"/>
      <c r="AB207" s="272" t="str">
        <f t="shared" si="11"/>
        <v>GoldPlanta Recuperadora de Metales SpA</v>
      </c>
    </row>
    <row r="208" spans="1:28" s="271" customFormat="1" ht="38.25">
      <c r="A208" s="215"/>
      <c r="B208" s="216" t="s">
        <v>1250</v>
      </c>
      <c r="C208" s="347" t="s">
        <v>3211</v>
      </c>
      <c r="D208" s="216"/>
      <c r="E208" s="216" t="str">
        <f ca="1">IF(ISERROR($V208),"",OFFSET('Smelter Look-up'!$D$4,$V208-4,0)&amp;"")</f>
        <v>ITALY</v>
      </c>
      <c r="F208" s="216" t="str">
        <f ca="1">IF(ISERROR($V208),"",OFFSET('Smelter Look-up'!$E$4,$V208-4,0))</f>
        <v>CID002973</v>
      </c>
      <c r="G208" s="216" t="str">
        <f ca="1">IF(C208=$X$4,"Enter smelter details", IF(ISERROR($V208),"",OFFSET('Smelter Look-up'!$F$4,$V208-4,0)))</f>
        <v>RMI</v>
      </c>
      <c r="H208" s="217">
        <f ca="1">IF(ISERROR($V208),"",OFFSET('Smelter Look-up'!$G$4,$V208-4,0))</f>
        <v>0</v>
      </c>
      <c r="I208" s="218" t="str">
        <f ca="1">IF(ISERROR($V208),"",OFFSET('Smelter Look-up'!$H$4,$V208-4,0))</f>
        <v>Arezzo</v>
      </c>
      <c r="J208" s="218" t="str">
        <f ca="1">IF(ISERROR($V208),"",OFFSET('Smelter Look-up'!$I$4,$V208-4,0))</f>
        <v>Toscana</v>
      </c>
      <c r="K208" s="267"/>
      <c r="L208" s="267"/>
      <c r="M208" s="267"/>
      <c r="N208" s="267"/>
      <c r="O208" s="267"/>
      <c r="P208" s="219"/>
      <c r="Q208" s="268" t="s">
        <v>15519</v>
      </c>
      <c r="R208" s="216" t="str">
        <f ca="1">IF(ISERROR($V208),"",OFFSET('Smelter Look-up'!$C$4,$V208-4,0)&amp;"")</f>
        <v>Safimet S.p.A</v>
      </c>
      <c r="S208" s="224" t="str">
        <f t="shared" ca="1" si="9"/>
        <v>IT</v>
      </c>
      <c r="T208" s="224" t="str">
        <f ca="1">IF(B208="","",IF(ISERROR(MATCH($J208,SorP!$B$1:$B$6230,0)),"",INDIRECT("'SorP'!$A$"&amp;MATCH($J208,SorP!$B$1:$B$6230,0))))</f>
        <v>IT-52</v>
      </c>
      <c r="U208" s="239"/>
      <c r="V208" s="269">
        <f>IF(C208="",NA(),MATCH($B208&amp;$C208,'Smelter Look-up'!$J:$J,0))</f>
        <v>197</v>
      </c>
      <c r="W208" s="270"/>
      <c r="X208" s="270">
        <f t="shared" ca="1" si="10"/>
        <v>0</v>
      </c>
      <c r="Y208" s="270"/>
      <c r="Z208" s="270"/>
      <c r="AB208" s="272" t="str">
        <f t="shared" si="11"/>
        <v>GoldSafimet S.p.A</v>
      </c>
    </row>
    <row r="209" spans="1:28" s="271" customFormat="1" ht="102">
      <c r="A209" s="215"/>
      <c r="B209" s="216" t="s">
        <v>1253</v>
      </c>
      <c r="C209" s="347" t="s">
        <v>1511</v>
      </c>
      <c r="D209" s="216"/>
      <c r="E209" s="216" t="str">
        <f ca="1">IF(ISERROR($V209),"",OFFSET('Smelter Look-up'!$D$4,$V209-4,0)&amp;"")</f>
        <v>CHINA</v>
      </c>
      <c r="F209" s="216" t="str">
        <f ca="1">IF(ISERROR($V209),"",OFFSET('Smelter Look-up'!$E$4,$V209-4,0))</f>
        <v>CID000258</v>
      </c>
      <c r="G209" s="216" t="str">
        <f ca="1">IF(C209=$X$4,"Enter smelter details", IF(ISERROR($V209),"",OFFSET('Smelter Look-up'!$F$4,$V209-4,0)))</f>
        <v>RMI</v>
      </c>
      <c r="H209" s="217">
        <f ca="1">IF(ISERROR($V209),"",OFFSET('Smelter Look-up'!$G$4,$V209-4,0))</f>
        <v>0</v>
      </c>
      <c r="I209" s="218" t="str">
        <f ca="1">IF(ISERROR($V209),"",OFFSET('Smelter Look-up'!$H$4,$V209-4,0))</f>
        <v>Ganzhou</v>
      </c>
      <c r="J209" s="218" t="str">
        <f ca="1">IF(ISERROR($V209),"",OFFSET('Smelter Look-up'!$I$4,$V209-4,0))</f>
        <v>Jiangxi Sheng</v>
      </c>
      <c r="K209" s="267"/>
      <c r="L209" s="267"/>
      <c r="M209" s="267"/>
      <c r="N209" s="267"/>
      <c r="O209" s="267"/>
      <c r="P209" s="219"/>
      <c r="Q209" s="268" t="s">
        <v>15519</v>
      </c>
      <c r="R209" s="216" t="str">
        <f ca="1">IF(ISERROR($V209),"",OFFSET('Smelter Look-up'!$C$4,$V209-4,0)&amp;"")</f>
        <v>Chongyi Zhangyuan Tungsten Co., Ltd.</v>
      </c>
      <c r="S209" s="224" t="str">
        <f t="shared" ca="1" si="9"/>
        <v>CN</v>
      </c>
      <c r="T209" s="224" t="str">
        <f ca="1">IF(B209="","",IF(ISERROR(MATCH($J209,SorP!$B$1:$B$6230,0)),"",INDIRECT("'SorP'!$A$"&amp;MATCH($J209,SorP!$B$1:$B$6230,0))))</f>
        <v>CN-JX</v>
      </c>
      <c r="U209" s="239"/>
      <c r="V209" s="269">
        <f>IF(C209="",NA(),MATCH($B209&amp;$C209,'Smelter Look-up'!$J:$J,0))</f>
        <v>529</v>
      </c>
      <c r="W209" s="270"/>
      <c r="X209" s="270">
        <f t="shared" ca="1" si="10"/>
        <v>0</v>
      </c>
      <c r="Y209" s="270"/>
      <c r="Z209" s="270"/>
      <c r="AB209" s="272" t="str">
        <f t="shared" si="11"/>
        <v>TungstenChongyi Zhangyuan Tungsten Co., Ltd.</v>
      </c>
    </row>
    <row r="210" spans="1:28" s="271" customFormat="1" ht="76.5">
      <c r="A210" s="215"/>
      <c r="B210" s="216" t="s">
        <v>1253</v>
      </c>
      <c r="C210" s="347" t="s">
        <v>927</v>
      </c>
      <c r="D210" s="216"/>
      <c r="E210" s="216" t="str">
        <f ca="1">IF(ISERROR($V210),"",OFFSET('Smelter Look-up'!$D$4,$V210-4,0)&amp;"")</f>
        <v>CHINA</v>
      </c>
      <c r="F210" s="216" t="str">
        <f ca="1">IF(ISERROR($V210),"",OFFSET('Smelter Look-up'!$E$4,$V210-4,0))</f>
        <v>CID000499</v>
      </c>
      <c r="G210" s="216" t="str">
        <f ca="1">IF(C210=$X$4,"Enter smelter details", IF(ISERROR($V210),"",OFFSET('Smelter Look-up'!$F$4,$V210-4,0)))</f>
        <v>RMI</v>
      </c>
      <c r="H210" s="217">
        <f ca="1">IF(ISERROR($V210),"",OFFSET('Smelter Look-up'!$G$4,$V210-4,0))</f>
        <v>0</v>
      </c>
      <c r="I210" s="218" t="str">
        <f ca="1">IF(ISERROR($V210),"",OFFSET('Smelter Look-up'!$H$4,$V210-4,0))</f>
        <v>Yanshi</v>
      </c>
      <c r="J210" s="218" t="str">
        <f ca="1">IF(ISERROR($V210),"",OFFSET('Smelter Look-up'!$I$4,$V210-4,0))</f>
        <v>Fujian Sheng</v>
      </c>
      <c r="K210" s="267"/>
      <c r="L210" s="267"/>
      <c r="M210" s="267"/>
      <c r="N210" s="267"/>
      <c r="O210" s="267"/>
      <c r="P210" s="219"/>
      <c r="Q210" s="268" t="s">
        <v>15519</v>
      </c>
      <c r="R210" s="216" t="str">
        <f ca="1">IF(ISERROR($V210),"",OFFSET('Smelter Look-up'!$C$4,$V210-4,0)&amp;"")</f>
        <v>Fujian Jinxin Tungsten Co., Ltd.</v>
      </c>
      <c r="S210" s="224" t="str">
        <f t="shared" ca="1" si="9"/>
        <v>CN</v>
      </c>
      <c r="T210" s="224" t="str">
        <f ca="1">IF(B210="","",IF(ISERROR(MATCH($J210,SorP!$B$1:$B$6230,0)),"",INDIRECT("'SorP'!$A$"&amp;MATCH($J210,SorP!$B$1:$B$6230,0))))</f>
        <v>CN-FJ</v>
      </c>
      <c r="U210" s="239"/>
      <c r="V210" s="269">
        <f>IF(C210="",NA(),MATCH($B210&amp;$C210,'Smelter Look-up'!$J:$J,0))</f>
        <v>532</v>
      </c>
      <c r="W210" s="270"/>
      <c r="X210" s="270">
        <f t="shared" ca="1" si="10"/>
        <v>0</v>
      </c>
      <c r="Y210" s="270"/>
      <c r="Z210" s="270"/>
      <c r="AB210" s="272" t="str">
        <f t="shared" si="11"/>
        <v>TungstenFujian Jinxin Tungsten Co., Ltd.</v>
      </c>
    </row>
    <row r="211" spans="1:28" s="271" customFormat="1" ht="76.5">
      <c r="A211" s="215"/>
      <c r="B211" s="216" t="s">
        <v>1253</v>
      </c>
      <c r="C211" s="347" t="s">
        <v>1</v>
      </c>
      <c r="D211" s="216"/>
      <c r="E211" s="216" t="str">
        <f ca="1">IF(ISERROR($V211),"",OFFSET('Smelter Look-up'!$D$4,$V211-4,0)&amp;"")</f>
        <v>UNITED STATES OF AMERICA</v>
      </c>
      <c r="F211" s="216" t="str">
        <f ca="1">IF(ISERROR($V211),"",OFFSET('Smelter Look-up'!$E$4,$V211-4,0))</f>
        <v>CID000568</v>
      </c>
      <c r="G211" s="216" t="str">
        <f ca="1">IF(C211=$X$4,"Enter smelter details", IF(ISERROR($V211),"",OFFSET('Smelter Look-up'!$F$4,$V211-4,0)))</f>
        <v>RMI</v>
      </c>
      <c r="H211" s="217">
        <f ca="1">IF(ISERROR($V211),"",OFFSET('Smelter Look-up'!$G$4,$V211-4,0))</f>
        <v>0</v>
      </c>
      <c r="I211" s="218" t="str">
        <f ca="1">IF(ISERROR($V211),"",OFFSET('Smelter Look-up'!$H$4,$V211-4,0))</f>
        <v>Towanda</v>
      </c>
      <c r="J211" s="218" t="str">
        <f ca="1">IF(ISERROR($V211),"",OFFSET('Smelter Look-up'!$I$4,$V211-4,0))</f>
        <v>Pennsylvania</v>
      </c>
      <c r="K211" s="267"/>
      <c r="L211" s="267"/>
      <c r="M211" s="267"/>
      <c r="N211" s="267"/>
      <c r="O211" s="267"/>
      <c r="P211" s="219"/>
      <c r="Q211" s="268" t="s">
        <v>15519</v>
      </c>
      <c r="R211" s="216" t="str">
        <f ca="1">IF(ISERROR($V211),"",OFFSET('Smelter Look-up'!$C$4,$V211-4,0)&amp;"")</f>
        <v>Global Tungsten &amp; Powders Corp.</v>
      </c>
      <c r="S211" s="224" t="str">
        <f t="shared" ca="1" si="9"/>
        <v>US</v>
      </c>
      <c r="T211" s="224" t="str">
        <f ca="1">IF(B211="","",IF(ISERROR(MATCH($J211,SorP!$B$1:$B$6230,0)),"",INDIRECT("'SorP'!$A$"&amp;MATCH($J211,SorP!$B$1:$B$6230,0))))</f>
        <v>US-PA</v>
      </c>
      <c r="U211" s="239"/>
      <c r="V211" s="269">
        <f>IF(C211="",NA(),MATCH($B211&amp;$C211,'Smelter Look-up'!$J:$J,0))</f>
        <v>537</v>
      </c>
      <c r="W211" s="270"/>
      <c r="X211" s="270">
        <f t="shared" ca="1" si="10"/>
        <v>0</v>
      </c>
      <c r="Y211" s="270"/>
      <c r="Z211" s="270"/>
      <c r="AB211" s="272" t="str">
        <f t="shared" si="11"/>
        <v>TungstenGlobal Tungsten &amp; Powders Corp.</v>
      </c>
    </row>
    <row r="212" spans="1:28" s="271" customFormat="1" ht="76.5">
      <c r="A212" s="215"/>
      <c r="B212" s="216" t="s">
        <v>1253</v>
      </c>
      <c r="C212" s="347" t="s">
        <v>2647</v>
      </c>
      <c r="D212" s="216"/>
      <c r="E212" s="216" t="str">
        <f ca="1">IF(ISERROR($V212),"",OFFSET('Smelter Look-up'!$D$4,$V212-4,0)&amp;"")</f>
        <v>CHINA</v>
      </c>
      <c r="F212" s="216" t="str">
        <f ca="1">IF(ISERROR($V212),"",OFFSET('Smelter Look-up'!$E$4,$V212-4,0))</f>
        <v>CID000766</v>
      </c>
      <c r="G212" s="216" t="str">
        <f ca="1">IF(C212=$X$4,"Enter smelter details", IF(ISERROR($V212),"",OFFSET('Smelter Look-up'!$F$4,$V212-4,0)))</f>
        <v>RMI</v>
      </c>
      <c r="H212" s="217">
        <f ca="1">IF(ISERROR($V212),"",OFFSET('Smelter Look-up'!$G$4,$V212-4,0))</f>
        <v>0</v>
      </c>
      <c r="I212" s="218" t="str">
        <f ca="1">IF(ISERROR($V212),"",OFFSET('Smelter Look-up'!$H$4,$V212-4,0))</f>
        <v>Yuanling</v>
      </c>
      <c r="J212" s="218" t="str">
        <f ca="1">IF(ISERROR($V212),"",OFFSET('Smelter Look-up'!$I$4,$V212-4,0))</f>
        <v>Hunan Sheng</v>
      </c>
      <c r="K212" s="267"/>
      <c r="L212" s="267"/>
      <c r="M212" s="267"/>
      <c r="N212" s="267"/>
      <c r="O212" s="267"/>
      <c r="P212" s="219"/>
      <c r="Q212" s="268" t="s">
        <v>15519</v>
      </c>
      <c r="R212" s="216" t="str">
        <f ca="1">IF(ISERROR($V212),"",OFFSET('Smelter Look-up'!$C$4,$V212-4,0)&amp;"")</f>
        <v>Hunan Chenzhou Mining Co., Ltd.</v>
      </c>
      <c r="S212" s="224" t="str">
        <f t="shared" ca="1" si="9"/>
        <v>CN</v>
      </c>
      <c r="T212" s="224" t="str">
        <f ca="1">IF(B212="","",IF(ISERROR(MATCH($J212,SorP!$B$1:$B$6230,0)),"",INDIRECT("'SorP'!$A$"&amp;MATCH($J212,SorP!$B$1:$B$6230,0))))</f>
        <v>CN-HN</v>
      </c>
      <c r="U212" s="239"/>
      <c r="V212" s="269">
        <f>IF(C212="",NA(),MATCH($B212&amp;$C212,'Smelter Look-up'!$J:$J,0))</f>
        <v>544</v>
      </c>
      <c r="W212" s="270"/>
      <c r="X212" s="270">
        <f t="shared" ca="1" si="10"/>
        <v>0</v>
      </c>
      <c r="Y212" s="270"/>
      <c r="Z212" s="270"/>
      <c r="AB212" s="272" t="str">
        <f t="shared" si="11"/>
        <v>TungstenHunan Chenzhou Mining Co., Ltd.</v>
      </c>
    </row>
    <row r="213" spans="1:28" s="271" customFormat="1" ht="114.75">
      <c r="A213" s="215"/>
      <c r="B213" s="216" t="s">
        <v>1253</v>
      </c>
      <c r="C213" s="347" t="s">
        <v>1513</v>
      </c>
      <c r="D213" s="216"/>
      <c r="E213" s="216" t="str">
        <f ca="1">IF(ISERROR($V213),"",OFFSET('Smelter Look-up'!$D$4,$V213-4,0)&amp;"")</f>
        <v>CHINA</v>
      </c>
      <c r="F213" s="216" t="str">
        <f ca="1">IF(ISERROR($V213),"",OFFSET('Smelter Look-up'!$E$4,$V213-4,0))</f>
        <v>CID000769</v>
      </c>
      <c r="G213" s="216" t="str">
        <f ca="1">IF(C213=$X$4,"Enter smelter details", IF(ISERROR($V213),"",OFFSET('Smelter Look-up'!$F$4,$V213-4,0)))</f>
        <v>RMI</v>
      </c>
      <c r="H213" s="217">
        <f ca="1">IF(ISERROR($V213),"",OFFSET('Smelter Look-up'!$G$4,$V213-4,0))</f>
        <v>0</v>
      </c>
      <c r="I213" s="218" t="str">
        <f ca="1">IF(ISERROR($V213),"",OFFSET('Smelter Look-up'!$H$4,$V213-4,0))</f>
        <v>Hengyang</v>
      </c>
      <c r="J213" s="218" t="str">
        <f ca="1">IF(ISERROR($V213),"",OFFSET('Smelter Look-up'!$I$4,$V213-4,0))</f>
        <v>Hunan Sheng</v>
      </c>
      <c r="K213" s="267"/>
      <c r="L213" s="267"/>
      <c r="M213" s="267"/>
      <c r="N213" s="267"/>
      <c r="O213" s="267"/>
      <c r="P213" s="219"/>
      <c r="Q213" s="268" t="s">
        <v>15519</v>
      </c>
      <c r="R213" s="216" t="str">
        <f ca="1">IF(ISERROR($V213),"",OFFSET('Smelter Look-up'!$C$4,$V213-4,0)&amp;"")</f>
        <v>Hunan Chunchang Nonferrous Metals Co., Ltd.</v>
      </c>
      <c r="S213" s="224" t="str">
        <f t="shared" ca="1" si="9"/>
        <v>CN</v>
      </c>
      <c r="T213" s="224" t="str">
        <f ca="1">IF(B213="","",IF(ISERROR(MATCH($J213,SorP!$B$1:$B$6230,0)),"",INDIRECT("'SorP'!$A$"&amp;MATCH($J213,SorP!$B$1:$B$6230,0))))</f>
        <v>CN-HN</v>
      </c>
      <c r="U213" s="239"/>
      <c r="V213" s="269">
        <f>IF(C213="",NA(),MATCH($B213&amp;$C213,'Smelter Look-up'!$J:$J,0))</f>
        <v>547</v>
      </c>
      <c r="W213" s="270"/>
      <c r="X213" s="270">
        <f t="shared" ca="1" si="10"/>
        <v>0</v>
      </c>
      <c r="Y213" s="270"/>
      <c r="Z213" s="270"/>
      <c r="AB213" s="272" t="str">
        <f t="shared" si="11"/>
        <v>TungstenHunan Chunchang Nonferrous Metals Co., Ltd.</v>
      </c>
    </row>
    <row r="214" spans="1:28" s="271" customFormat="1" ht="76.5">
      <c r="A214" s="215"/>
      <c r="B214" s="216" t="s">
        <v>1253</v>
      </c>
      <c r="C214" s="347" t="s">
        <v>1514</v>
      </c>
      <c r="D214" s="216"/>
      <c r="E214" s="216" t="str">
        <f ca="1">IF(ISERROR($V214),"",OFFSET('Smelter Look-up'!$D$4,$V214-4,0)&amp;"")</f>
        <v>JAPAN</v>
      </c>
      <c r="F214" s="216" t="str">
        <f ca="1">IF(ISERROR($V214),"",OFFSET('Smelter Look-up'!$E$4,$V214-4,0))</f>
        <v>CID000825</v>
      </c>
      <c r="G214" s="216" t="str">
        <f ca="1">IF(C214=$X$4,"Enter smelter details", IF(ISERROR($V214),"",OFFSET('Smelter Look-up'!$F$4,$V214-4,0)))</f>
        <v>RMI</v>
      </c>
      <c r="H214" s="217">
        <f ca="1">IF(ISERROR($V214),"",OFFSET('Smelter Look-up'!$G$4,$V214-4,0))</f>
        <v>0</v>
      </c>
      <c r="I214" s="218" t="str">
        <f ca="1">IF(ISERROR($V214),"",OFFSET('Smelter Look-up'!$H$4,$V214-4,0))</f>
        <v>Akita City</v>
      </c>
      <c r="J214" s="218" t="str">
        <f ca="1">IF(ISERROR($V214),"",OFFSET('Smelter Look-up'!$I$4,$V214-4,0))</f>
        <v>Akita</v>
      </c>
      <c r="K214" s="267"/>
      <c r="L214" s="267"/>
      <c r="M214" s="267"/>
      <c r="N214" s="267"/>
      <c r="O214" s="267"/>
      <c r="P214" s="219"/>
      <c r="Q214" s="268" t="s">
        <v>15519</v>
      </c>
      <c r="R214" s="216" t="str">
        <f ca="1">IF(ISERROR($V214),"",OFFSET('Smelter Look-up'!$C$4,$V214-4,0)&amp;"")</f>
        <v>Japan New Metals Co., Ltd.</v>
      </c>
      <c r="S214" s="224" t="str">
        <f t="shared" ca="1" si="9"/>
        <v>JP</v>
      </c>
      <c r="T214" s="224" t="str">
        <f ca="1">IF(B214="","",IF(ISERROR(MATCH($J214,SorP!$B$1:$B$6230,0)),"",INDIRECT("'SorP'!$A$"&amp;MATCH($J214,SorP!$B$1:$B$6230,0))))</f>
        <v>JP-05</v>
      </c>
      <c r="U214" s="239"/>
      <c r="V214" s="269">
        <f>IF(C214="",NA(),MATCH($B214&amp;$C214,'Smelter Look-up'!$J:$J,0))</f>
        <v>550</v>
      </c>
      <c r="W214" s="270"/>
      <c r="X214" s="270">
        <f t="shared" ca="1" si="10"/>
        <v>0</v>
      </c>
      <c r="Y214" s="270"/>
      <c r="Z214" s="270"/>
      <c r="AB214" s="272" t="str">
        <f t="shared" si="11"/>
        <v>TungstenJapan New Metals Co., Ltd.</v>
      </c>
    </row>
    <row r="215" spans="1:28" s="271" customFormat="1" ht="114.75">
      <c r="A215" s="215"/>
      <c r="B215" s="216" t="s">
        <v>1253</v>
      </c>
      <c r="C215" s="347" t="s">
        <v>159</v>
      </c>
      <c r="D215" s="216"/>
      <c r="E215" s="216" t="str">
        <f ca="1">IF(ISERROR($V215),"",OFFSET('Smelter Look-up'!$D$4,$V215-4,0)&amp;"")</f>
        <v>CHINA</v>
      </c>
      <c r="F215" s="216" t="str">
        <f ca="1">IF(ISERROR($V215),"",OFFSET('Smelter Look-up'!$E$4,$V215-4,0))</f>
        <v>CID000875</v>
      </c>
      <c r="G215" s="216" t="str">
        <f ca="1">IF(C215=$X$4,"Enter smelter details", IF(ISERROR($V215),"",OFFSET('Smelter Look-up'!$F$4,$V215-4,0)))</f>
        <v>RMI</v>
      </c>
      <c r="H215" s="217">
        <f ca="1">IF(ISERROR($V215),"",OFFSET('Smelter Look-up'!$G$4,$V215-4,0))</f>
        <v>0</v>
      </c>
      <c r="I215" s="218" t="str">
        <f ca="1">IF(ISERROR($V215),"",OFFSET('Smelter Look-up'!$H$4,$V215-4,0))</f>
        <v>Ganzhou</v>
      </c>
      <c r="J215" s="218" t="str">
        <f ca="1">IF(ISERROR($V215),"",OFFSET('Smelter Look-up'!$I$4,$V215-4,0))</f>
        <v>Jiangxi Sheng</v>
      </c>
      <c r="K215" s="267"/>
      <c r="L215" s="267"/>
      <c r="M215" s="267"/>
      <c r="N215" s="267"/>
      <c r="O215" s="267"/>
      <c r="P215" s="219"/>
      <c r="Q215" s="268" t="s">
        <v>15519</v>
      </c>
      <c r="R215" s="216" t="str">
        <f ca="1">IF(ISERROR($V215),"",OFFSET('Smelter Look-up'!$C$4,$V215-4,0)&amp;"")</f>
        <v>Ganzhou Huaxing Tungsten Products Co., Ltd.</v>
      </c>
      <c r="S215" s="224" t="str">
        <f t="shared" ca="1" si="9"/>
        <v>CN</v>
      </c>
      <c r="T215" s="224" t="str">
        <f ca="1">IF(B215="","",IF(ISERROR(MATCH($J215,SorP!$B$1:$B$6230,0)),"",INDIRECT("'SorP'!$A$"&amp;MATCH($J215,SorP!$B$1:$B$6230,0))))</f>
        <v>CN-JX</v>
      </c>
      <c r="U215" s="239"/>
      <c r="V215" s="269">
        <f>IF(C215="",NA(),MATCH($B215&amp;$C215,'Smelter Look-up'!$J:$J,0))</f>
        <v>534</v>
      </c>
      <c r="W215" s="270"/>
      <c r="X215" s="270">
        <f t="shared" ca="1" si="10"/>
        <v>0</v>
      </c>
      <c r="Y215" s="270"/>
      <c r="Z215" s="270"/>
      <c r="AB215" s="272" t="str">
        <f t="shared" si="11"/>
        <v>TungstenGanzhou Huaxing Tungsten Products Co., Ltd.</v>
      </c>
    </row>
    <row r="216" spans="1:28" s="271" customFormat="1" ht="51">
      <c r="A216" s="215"/>
      <c r="B216" s="216" t="s">
        <v>1253</v>
      </c>
      <c r="C216" s="347" t="s">
        <v>160</v>
      </c>
      <c r="D216" s="216"/>
      <c r="E216" s="216" t="str">
        <f ca="1">IF(ISERROR($V216),"",OFFSET('Smelter Look-up'!$D$4,$V216-4,0)&amp;"")</f>
        <v>UNITED STATES OF AMERICA</v>
      </c>
      <c r="F216" s="216" t="str">
        <f ca="1">IF(ISERROR($V216),"",OFFSET('Smelter Look-up'!$E$4,$V216-4,0))</f>
        <v>CID000966</v>
      </c>
      <c r="G216" s="216" t="str">
        <f ca="1">IF(C216=$X$4,"Enter smelter details", IF(ISERROR($V216),"",OFFSET('Smelter Look-up'!$F$4,$V216-4,0)))</f>
        <v>RMI</v>
      </c>
      <c r="H216" s="217">
        <f ca="1">IF(ISERROR($V216),"",OFFSET('Smelter Look-up'!$G$4,$V216-4,0))</f>
        <v>0</v>
      </c>
      <c r="I216" s="218" t="str">
        <f ca="1">IF(ISERROR($V216),"",OFFSET('Smelter Look-up'!$H$4,$V216-4,0))</f>
        <v>Fallon</v>
      </c>
      <c r="J216" s="218" t="str">
        <f ca="1">IF(ISERROR($V216),"",OFFSET('Smelter Look-up'!$I$4,$V216-4,0))</f>
        <v>Nevada</v>
      </c>
      <c r="K216" s="267"/>
      <c r="L216" s="267"/>
      <c r="M216" s="267"/>
      <c r="N216" s="267"/>
      <c r="O216" s="267"/>
      <c r="P216" s="219"/>
      <c r="Q216" s="268" t="s">
        <v>15519</v>
      </c>
      <c r="R216" s="216" t="str">
        <f ca="1">IF(ISERROR($V216),"",OFFSET('Smelter Look-up'!$C$4,$V216-4,0)&amp;"")</f>
        <v>Kennametal Fallon</v>
      </c>
      <c r="S216" s="224" t="str">
        <f t="shared" ca="1" si="9"/>
        <v>US</v>
      </c>
      <c r="T216" s="224" t="str">
        <f ca="1">IF(B216="","",IF(ISERROR(MATCH($J216,SorP!$B$1:$B$6230,0)),"",INDIRECT("'SorP'!$A$"&amp;MATCH($J216,SorP!$B$1:$B$6230,0))))</f>
        <v>US-NV</v>
      </c>
      <c r="U216" s="239"/>
      <c r="V216" s="269">
        <f>IF(C216="",NA(),MATCH($B216&amp;$C216,'Smelter Look-up'!$J:$J,0))</f>
        <v>561</v>
      </c>
      <c r="W216" s="270"/>
      <c r="X216" s="270">
        <f t="shared" ca="1" si="10"/>
        <v>0</v>
      </c>
      <c r="Y216" s="270"/>
      <c r="Z216" s="270"/>
      <c r="AB216" s="272" t="str">
        <f t="shared" si="11"/>
        <v>TungstenKennametal Fallon</v>
      </c>
    </row>
    <row r="217" spans="1:28" s="271" customFormat="1" ht="89.25">
      <c r="A217" s="215"/>
      <c r="B217" s="216" t="s">
        <v>1253</v>
      </c>
      <c r="C217" s="347" t="s">
        <v>2</v>
      </c>
      <c r="D217" s="216"/>
      <c r="E217" s="216" t="str">
        <f ca="1">IF(ISERROR($V217),"",OFFSET('Smelter Look-up'!$D$4,$V217-4,0)&amp;"")</f>
        <v>VIET NAM</v>
      </c>
      <c r="F217" s="216" t="str">
        <f ca="1">IF(ISERROR($V217),"",OFFSET('Smelter Look-up'!$E$4,$V217-4,0))</f>
        <v>CID001889</v>
      </c>
      <c r="G217" s="216" t="str">
        <f ca="1">IF(C217=$X$4,"Enter smelter details", IF(ISERROR($V217),"",OFFSET('Smelter Look-up'!$F$4,$V217-4,0)))</f>
        <v>RMI</v>
      </c>
      <c r="H217" s="217">
        <f ca="1">IF(ISERROR($V217),"",OFFSET('Smelter Look-up'!$G$4,$V217-4,0))</f>
        <v>0</v>
      </c>
      <c r="I217" s="218" t="str">
        <f ca="1">IF(ISERROR($V217),"",OFFSET('Smelter Look-up'!$H$4,$V217-4,0))</f>
        <v>Halong City</v>
      </c>
      <c r="J217" s="218" t="str">
        <f ca="1">IF(ISERROR($V217),"",OFFSET('Smelter Look-up'!$I$4,$V217-4,0))</f>
        <v>Tây Ninh</v>
      </c>
      <c r="K217" s="267"/>
      <c r="L217" s="267"/>
      <c r="M217" s="267"/>
      <c r="N217" s="267"/>
      <c r="O217" s="267"/>
      <c r="P217" s="219"/>
      <c r="Q217" s="268" t="s">
        <v>15519</v>
      </c>
      <c r="R217" s="216" t="str">
        <f ca="1">IF(ISERROR($V217),"",OFFSET('Smelter Look-up'!$C$4,$V217-4,0)&amp;"")</f>
        <v>Tejing (Vietnam) Tungsten Co., Ltd.</v>
      </c>
      <c r="S217" s="224" t="str">
        <f t="shared" ca="1" si="9"/>
        <v>VN</v>
      </c>
      <c r="T217" s="224" t="str">
        <f ca="1">IF(B217="","",IF(ISERROR(MATCH($J217,SorP!$B$1:$B$6230,0)),"",INDIRECT("'SorP'!$A$"&amp;MATCH($J217,SorP!$B$1:$B$6230,0))))</f>
        <v>VN-37</v>
      </c>
      <c r="U217" s="239"/>
      <c r="V217" s="269">
        <f>IF(C217="",NA(),MATCH($B217&amp;$C217,'Smelter Look-up'!$J:$J,0))</f>
        <v>573</v>
      </c>
      <c r="W217" s="270"/>
      <c r="X217" s="270">
        <f t="shared" ca="1" si="10"/>
        <v>0</v>
      </c>
      <c r="Y217" s="270"/>
      <c r="Z217" s="270"/>
      <c r="AB217" s="272" t="str">
        <f t="shared" si="11"/>
        <v>TungstenTejing (Vietnam) Tungsten Co., Ltd.</v>
      </c>
    </row>
    <row r="218" spans="1:28" s="271" customFormat="1" ht="89.25">
      <c r="A218" s="215"/>
      <c r="B218" s="216" t="s">
        <v>1253</v>
      </c>
      <c r="C218" s="347" t="s">
        <v>3236</v>
      </c>
      <c r="D218" s="216"/>
      <c r="E218" s="216" t="str">
        <f ca="1">IF(ISERROR($V218),"",OFFSET('Smelter Look-up'!$D$4,$V218-4,0)&amp;"")</f>
        <v>AUSTRIA</v>
      </c>
      <c r="F218" s="216" t="str">
        <f ca="1">IF(ISERROR($V218),"",OFFSET('Smelter Look-up'!$E$4,$V218-4,0))</f>
        <v>CID002044</v>
      </c>
      <c r="G218" s="216" t="str">
        <f ca="1">IF(C218=$X$4,"Enter smelter details", IF(ISERROR($V218),"",OFFSET('Smelter Look-up'!$F$4,$V218-4,0)))</f>
        <v>RMI</v>
      </c>
      <c r="H218" s="217">
        <f ca="1">IF(ISERROR($V218),"",OFFSET('Smelter Look-up'!$G$4,$V218-4,0))</f>
        <v>0</v>
      </c>
      <c r="I218" s="218" t="str">
        <f ca="1">IF(ISERROR($V218),"",OFFSET('Smelter Look-up'!$H$4,$V218-4,0))</f>
        <v>St. Martin i-S</v>
      </c>
      <c r="J218" s="218" t="str">
        <f ca="1">IF(ISERROR($V218),"",OFFSET('Smelter Look-up'!$I$4,$V218-4,0))</f>
        <v>Steiermark</v>
      </c>
      <c r="K218" s="267"/>
      <c r="L218" s="267"/>
      <c r="M218" s="267"/>
      <c r="N218" s="267"/>
      <c r="O218" s="267"/>
      <c r="P218" s="219"/>
      <c r="Q218" s="268" t="s">
        <v>15519</v>
      </c>
      <c r="R218" s="216" t="str">
        <f ca="1">IF(ISERROR($V218),"",OFFSET('Smelter Look-up'!$C$4,$V218-4,0)&amp;"")</f>
        <v>Wolfram Bergbau und Hutten AG</v>
      </c>
      <c r="S218" s="224" t="str">
        <f t="shared" ca="1" si="9"/>
        <v>AT</v>
      </c>
      <c r="T218" s="224" t="str">
        <f ca="1">IF(B218="","",IF(ISERROR(MATCH($J218,SorP!$B$1:$B$6230,0)),"",INDIRECT("'SorP'!$A$"&amp;MATCH($J218,SorP!$B$1:$B$6230,0))))</f>
        <v>AT-6</v>
      </c>
      <c r="U218" s="239"/>
      <c r="V218" s="269">
        <f>IF(C218="",NA(),MATCH($B218&amp;$C218,'Smelter Look-up'!$J:$J,0))</f>
        <v>577</v>
      </c>
      <c r="W218" s="270"/>
      <c r="X218" s="270">
        <f t="shared" ca="1" si="10"/>
        <v>0</v>
      </c>
      <c r="Y218" s="270"/>
      <c r="Z218" s="270"/>
      <c r="AB218" s="272" t="str">
        <f t="shared" si="11"/>
        <v>TungstenWolfram Bergbau und Hutten AG</v>
      </c>
    </row>
    <row r="219" spans="1:28" s="271" customFormat="1" ht="63.75">
      <c r="A219" s="215"/>
      <c r="B219" s="216" t="s">
        <v>1253</v>
      </c>
      <c r="C219" s="347" t="s">
        <v>1515</v>
      </c>
      <c r="D219" s="216"/>
      <c r="E219" s="216" t="str">
        <f ca="1">IF(ISERROR($V219),"",OFFSET('Smelter Look-up'!$D$4,$V219-4,0)&amp;"")</f>
        <v>CHINA</v>
      </c>
      <c r="F219" s="216" t="str">
        <f ca="1">IF(ISERROR($V219),"",OFFSET('Smelter Look-up'!$E$4,$V219-4,0))</f>
        <v>CID002082</v>
      </c>
      <c r="G219" s="216" t="str">
        <f ca="1">IF(C219=$X$4,"Enter smelter details", IF(ISERROR($V219),"",OFFSET('Smelter Look-up'!$F$4,$V219-4,0)))</f>
        <v>RMI</v>
      </c>
      <c r="H219" s="217">
        <f ca="1">IF(ISERROR($V219),"",OFFSET('Smelter Look-up'!$G$4,$V219-4,0))</f>
        <v>0</v>
      </c>
      <c r="I219" s="218" t="str">
        <f ca="1">IF(ISERROR($V219),"",OFFSET('Smelter Look-up'!$H$4,$V219-4,0))</f>
        <v>Xiamen</v>
      </c>
      <c r="J219" s="218" t="str">
        <f ca="1">IF(ISERROR($V219),"",OFFSET('Smelter Look-up'!$I$4,$V219-4,0))</f>
        <v>Fujian Sheng</v>
      </c>
      <c r="K219" s="267"/>
      <c r="L219" s="267"/>
      <c r="M219" s="267"/>
      <c r="N219" s="267"/>
      <c r="O219" s="267"/>
      <c r="P219" s="219"/>
      <c r="Q219" s="268" t="s">
        <v>15519</v>
      </c>
      <c r="R219" s="216" t="str">
        <f ca="1">IF(ISERROR($V219),"",OFFSET('Smelter Look-up'!$C$4,$V219-4,0)&amp;"")</f>
        <v>Xiamen Tungsten Co., Ltd.</v>
      </c>
      <c r="S219" s="224" t="str">
        <f t="shared" ca="1" si="9"/>
        <v>CN</v>
      </c>
      <c r="T219" s="224" t="str">
        <f ca="1">IF(B219="","",IF(ISERROR(MATCH($J219,SorP!$B$1:$B$6230,0)),"",INDIRECT("'SorP'!$A$"&amp;MATCH($J219,SorP!$B$1:$B$6230,0))))</f>
        <v>CN-FJ</v>
      </c>
      <c r="U219" s="239"/>
      <c r="V219" s="269">
        <f>IF(C219="",NA(),MATCH($B219&amp;$C219,'Smelter Look-up'!$J:$J,0))</f>
        <v>582</v>
      </c>
      <c r="W219" s="270"/>
      <c r="X219" s="270">
        <f t="shared" ca="1" si="10"/>
        <v>0</v>
      </c>
      <c r="Y219" s="270"/>
      <c r="Z219" s="270"/>
      <c r="AB219" s="272" t="str">
        <f t="shared" si="11"/>
        <v>TungstenXiamen Tungsten Co., Ltd.</v>
      </c>
    </row>
    <row r="220" spans="1:28" s="271" customFormat="1" ht="102">
      <c r="A220" s="215"/>
      <c r="B220" s="216" t="s">
        <v>1253</v>
      </c>
      <c r="C220" s="347" t="s">
        <v>929</v>
      </c>
      <c r="D220" s="216"/>
      <c r="E220" s="216" t="str">
        <f ca="1">IF(ISERROR($V220),"",OFFSET('Smelter Look-up'!$D$4,$V220-4,0)&amp;"")</f>
        <v>CHINA</v>
      </c>
      <c r="F220" s="216" t="str">
        <f ca="1">IF(ISERROR($V220),"",OFFSET('Smelter Look-up'!$E$4,$V220-4,0))</f>
        <v>CID002095</v>
      </c>
      <c r="G220" s="216" t="str">
        <f ca="1">IF(C220=$X$4,"Enter smelter details", IF(ISERROR($V220),"",OFFSET('Smelter Look-up'!$F$4,$V220-4,0)))</f>
        <v>RMI</v>
      </c>
      <c r="H220" s="217">
        <f ca="1">IF(ISERROR($V220),"",OFFSET('Smelter Look-up'!$G$4,$V220-4,0))</f>
        <v>0</v>
      </c>
      <c r="I220" s="218" t="str">
        <f ca="1">IF(ISERROR($V220),"",OFFSET('Smelter Look-up'!$H$4,$V220-4,0))</f>
        <v>Shaoguan</v>
      </c>
      <c r="J220" s="218" t="str">
        <f ca="1">IF(ISERROR($V220),"",OFFSET('Smelter Look-up'!$I$4,$V220-4,0))</f>
        <v>Guangdong Sheng</v>
      </c>
      <c r="K220" s="267"/>
      <c r="L220" s="267"/>
      <c r="M220" s="267"/>
      <c r="N220" s="267"/>
      <c r="O220" s="267"/>
      <c r="P220" s="219"/>
      <c r="Q220" s="268" t="s">
        <v>15519</v>
      </c>
      <c r="R220" s="216" t="str">
        <f ca="1">IF(ISERROR($V220),"",OFFSET('Smelter Look-up'!$C$4,$V220-4,0)&amp;"")</f>
        <v>Xinhai Rendan Shaoguan Tungsten Co., Ltd.</v>
      </c>
      <c r="S220" s="224" t="str">
        <f t="shared" ca="1" si="9"/>
        <v>CN</v>
      </c>
      <c r="T220" s="224" t="str">
        <f ca="1">IF(B220="","",IF(ISERROR(MATCH($J220,SorP!$B$1:$B$6230,0)),"",INDIRECT("'SorP'!$A$"&amp;MATCH($J220,SorP!$B$1:$B$6230,0))))</f>
        <v>CN-GD</v>
      </c>
      <c r="U220" s="239"/>
      <c r="V220" s="269">
        <f>IF(C220="",NA(),MATCH($B220&amp;$C220,'Smelter Look-up'!$J:$J,0))</f>
        <v>584</v>
      </c>
      <c r="W220" s="270"/>
      <c r="X220" s="270">
        <f t="shared" ca="1" si="10"/>
        <v>0</v>
      </c>
      <c r="Y220" s="270"/>
      <c r="Z220" s="270"/>
      <c r="AB220" s="272" t="str">
        <f t="shared" si="11"/>
        <v>TungstenXinhai Rendan Shaoguan Tungsten Co., Ltd.</v>
      </c>
    </row>
    <row r="221" spans="1:28" s="271" customFormat="1" ht="102">
      <c r="A221" s="215"/>
      <c r="B221" s="216" t="s">
        <v>1253</v>
      </c>
      <c r="C221" s="347" t="s">
        <v>161</v>
      </c>
      <c r="D221" s="216"/>
      <c r="E221" s="216" t="str">
        <f ca="1">IF(ISERROR($V221),"",OFFSET('Smelter Look-up'!$D$4,$V221-4,0)&amp;"")</f>
        <v>CHINA</v>
      </c>
      <c r="F221" s="216" t="str">
        <f ca="1">IF(ISERROR($V221),"",OFFSET('Smelter Look-up'!$E$4,$V221-4,0))</f>
        <v>CID002315</v>
      </c>
      <c r="G221" s="216" t="str">
        <f ca="1">IF(C221=$X$4,"Enter smelter details", IF(ISERROR($V221),"",OFFSET('Smelter Look-up'!$F$4,$V221-4,0)))</f>
        <v>RMI</v>
      </c>
      <c r="H221" s="217">
        <f ca="1">IF(ISERROR($V221),"",OFFSET('Smelter Look-up'!$G$4,$V221-4,0))</f>
        <v>0</v>
      </c>
      <c r="I221" s="218" t="str">
        <f ca="1">IF(ISERROR($V221),"",OFFSET('Smelter Look-up'!$H$4,$V221-4,0))</f>
        <v>Ganzhou</v>
      </c>
      <c r="J221" s="218" t="str">
        <f ca="1">IF(ISERROR($V221),"",OFFSET('Smelter Look-up'!$I$4,$V221-4,0))</f>
        <v>Jiangxi Sheng</v>
      </c>
      <c r="K221" s="267"/>
      <c r="L221" s="267"/>
      <c r="M221" s="267"/>
      <c r="N221" s="267"/>
      <c r="O221" s="267"/>
      <c r="P221" s="219"/>
      <c r="Q221" s="268" t="s">
        <v>15519</v>
      </c>
      <c r="R221" s="216" t="str">
        <f ca="1">IF(ISERROR($V221),"",OFFSET('Smelter Look-up'!$C$4,$V221-4,0)&amp;"")</f>
        <v>Ganzhou Jiangwu Ferrotungsten Co., Ltd.</v>
      </c>
      <c r="S221" s="224" t="str">
        <f t="shared" ca="1" si="9"/>
        <v>CN</v>
      </c>
      <c r="T221" s="224" t="str">
        <f ca="1">IF(B221="","",IF(ISERROR(MATCH($J221,SorP!$B$1:$B$6230,0)),"",INDIRECT("'SorP'!$A$"&amp;MATCH($J221,SorP!$B$1:$B$6230,0))))</f>
        <v>CN-JX</v>
      </c>
      <c r="U221" s="239"/>
      <c r="V221" s="269">
        <f>IF(C221="",NA(),MATCH($B221&amp;$C221,'Smelter Look-up'!$J:$J,0))</f>
        <v>535</v>
      </c>
      <c r="W221" s="270"/>
      <c r="X221" s="270">
        <f t="shared" ca="1" si="10"/>
        <v>0</v>
      </c>
      <c r="Y221" s="270"/>
      <c r="Z221" s="270"/>
      <c r="AB221" s="272" t="str">
        <f t="shared" si="11"/>
        <v>TungstenGanzhou Jiangwu Ferrotungsten Co., Ltd.</v>
      </c>
    </row>
    <row r="222" spans="1:28" s="271" customFormat="1" ht="89.25">
      <c r="A222" s="215"/>
      <c r="B222" s="216" t="s">
        <v>1253</v>
      </c>
      <c r="C222" s="347" t="s">
        <v>162</v>
      </c>
      <c r="D222" s="216"/>
      <c r="E222" s="216" t="str">
        <f ca="1">IF(ISERROR($V222),"",OFFSET('Smelter Look-up'!$D$4,$V222-4,0)&amp;"")</f>
        <v>CHINA</v>
      </c>
      <c r="F222" s="216" t="str">
        <f ca="1">IF(ISERROR($V222),"",OFFSET('Smelter Look-up'!$E$4,$V222-4,0))</f>
        <v>CID002316</v>
      </c>
      <c r="G222" s="216" t="str">
        <f ca="1">IF(C222=$X$4,"Enter smelter details", IF(ISERROR($V222),"",OFFSET('Smelter Look-up'!$F$4,$V222-4,0)))</f>
        <v>RMI</v>
      </c>
      <c r="H222" s="217">
        <f ca="1">IF(ISERROR($V222),"",OFFSET('Smelter Look-up'!$G$4,$V222-4,0))</f>
        <v>0</v>
      </c>
      <c r="I222" s="218" t="str">
        <f ca="1">IF(ISERROR($V222),"",OFFSET('Smelter Look-up'!$H$4,$V222-4,0))</f>
        <v>Ganzhou</v>
      </c>
      <c r="J222" s="218" t="str">
        <f ca="1">IF(ISERROR($V222),"",OFFSET('Smelter Look-up'!$I$4,$V222-4,0))</f>
        <v>Jiangxi Sheng</v>
      </c>
      <c r="K222" s="267"/>
      <c r="L222" s="267"/>
      <c r="M222" s="267"/>
      <c r="N222" s="267"/>
      <c r="O222" s="267"/>
      <c r="P222" s="219"/>
      <c r="Q222" s="268" t="s">
        <v>15519</v>
      </c>
      <c r="R222" s="216" t="str">
        <f ca="1">IF(ISERROR($V222),"",OFFSET('Smelter Look-up'!$C$4,$V222-4,0)&amp;"")</f>
        <v>Jiangxi Yaosheng Tungsten Co., Ltd.</v>
      </c>
      <c r="S222" s="224" t="str">
        <f t="shared" ca="1" si="9"/>
        <v>CN</v>
      </c>
      <c r="T222" s="224" t="str">
        <f ca="1">IF(B222="","",IF(ISERROR(MATCH($J222,SorP!$B$1:$B$6230,0)),"",INDIRECT("'SorP'!$A$"&amp;MATCH($J222,SorP!$B$1:$B$6230,0))))</f>
        <v>CN-JX</v>
      </c>
      <c r="U222" s="239"/>
      <c r="V222" s="269">
        <f>IF(C222="",NA(),MATCH($B222&amp;$C222,'Smelter Look-up'!$J:$J,0))</f>
        <v>559</v>
      </c>
      <c r="W222" s="270"/>
      <c r="X222" s="270">
        <f t="shared" ca="1" si="10"/>
        <v>0</v>
      </c>
      <c r="Y222" s="270"/>
      <c r="Z222" s="270"/>
      <c r="AB222" s="272" t="str">
        <f t="shared" si="11"/>
        <v>TungstenJiangxi Yaosheng Tungsten Co., Ltd.</v>
      </c>
    </row>
    <row r="223" spans="1:28" s="271" customFormat="1" ht="114.75">
      <c r="A223" s="215"/>
      <c r="B223" s="216" t="s">
        <v>1253</v>
      </c>
      <c r="C223" s="347" t="s">
        <v>163</v>
      </c>
      <c r="D223" s="216"/>
      <c r="E223" s="216" t="str">
        <f ca="1">IF(ISERROR($V223),"",OFFSET('Smelter Look-up'!$D$4,$V223-4,0)&amp;"")</f>
        <v>CHINA</v>
      </c>
      <c r="F223" s="216" t="str">
        <f ca="1">IF(ISERROR($V223),"",OFFSET('Smelter Look-up'!$E$4,$V223-4,0))</f>
        <v>CID002317</v>
      </c>
      <c r="G223" s="216" t="str">
        <f ca="1">IF(C223=$X$4,"Enter smelter details", IF(ISERROR($V223),"",OFFSET('Smelter Look-up'!$F$4,$V223-4,0)))</f>
        <v>RMI</v>
      </c>
      <c r="H223" s="217">
        <f ca="1">IF(ISERROR($V223),"",OFFSET('Smelter Look-up'!$G$4,$V223-4,0))</f>
        <v>0</v>
      </c>
      <c r="I223" s="218" t="str">
        <f ca="1">IF(ISERROR($V223),"",OFFSET('Smelter Look-up'!$H$4,$V223-4,0))</f>
        <v>Ganzhou</v>
      </c>
      <c r="J223" s="218" t="str">
        <f ca="1">IF(ISERROR($V223),"",OFFSET('Smelter Look-up'!$I$4,$V223-4,0))</f>
        <v>Jiangxi Sheng</v>
      </c>
      <c r="K223" s="267"/>
      <c r="L223" s="267"/>
      <c r="M223" s="267"/>
      <c r="N223" s="267"/>
      <c r="O223" s="267"/>
      <c r="P223" s="219"/>
      <c r="Q223" s="268" t="s">
        <v>15519</v>
      </c>
      <c r="R223" s="216" t="str">
        <f ca="1">IF(ISERROR($V223),"",OFFSET('Smelter Look-up'!$C$4,$V223-4,0)&amp;"")</f>
        <v>Jiangxi Xinsheng Tungsten Industry Co., Ltd.</v>
      </c>
      <c r="S223" s="224" t="str">
        <f t="shared" ca="1" si="9"/>
        <v>CN</v>
      </c>
      <c r="T223" s="224" t="str">
        <f ca="1">IF(B223="","",IF(ISERROR(MATCH($J223,SorP!$B$1:$B$6230,0)),"",INDIRECT("'SorP'!$A$"&amp;MATCH($J223,SorP!$B$1:$B$6230,0))))</f>
        <v>CN-JX</v>
      </c>
      <c r="U223" s="239"/>
      <c r="V223" s="269">
        <f>IF(C223="",NA(),MATCH($B223&amp;$C223,'Smelter Look-up'!$J:$J,0))</f>
        <v>558</v>
      </c>
      <c r="W223" s="270"/>
      <c r="X223" s="270">
        <f t="shared" ca="1" si="10"/>
        <v>0</v>
      </c>
      <c r="Y223" s="270"/>
      <c r="Z223" s="270"/>
      <c r="AB223" s="272" t="str">
        <f t="shared" si="11"/>
        <v>TungstenJiangxi Xinsheng Tungsten Industry Co., Ltd.</v>
      </c>
    </row>
    <row r="224" spans="1:28" s="271" customFormat="1" ht="20.25" customHeight="1">
      <c r="A224" s="215"/>
      <c r="B224" s="216" t="s">
        <v>1253</v>
      </c>
      <c r="C224" s="347" t="s">
        <v>164</v>
      </c>
      <c r="D224" s="216"/>
      <c r="E224" s="216" t="str">
        <f ca="1">IF(ISERROR($V224),"",OFFSET('Smelter Look-up'!$D$4,$V224-4,0)&amp;"")</f>
        <v>CHINA</v>
      </c>
      <c r="F224" s="216" t="str">
        <f ca="1">IF(ISERROR($V224),"",OFFSET('Smelter Look-up'!$E$4,$V224-4,0))</f>
        <v>CID002318</v>
      </c>
      <c r="G224" s="216" t="str">
        <f ca="1">IF(C224=$X$4,"Enter smelter details", IF(ISERROR($V224),"",OFFSET('Smelter Look-up'!$F$4,$V224-4,0)))</f>
        <v>RMI</v>
      </c>
      <c r="H224" s="217">
        <f ca="1">IF(ISERROR($V224),"",OFFSET('Smelter Look-up'!$G$4,$V224-4,0))</f>
        <v>0</v>
      </c>
      <c r="I224" s="218" t="str">
        <f ca="1">IF(ISERROR($V224),"",OFFSET('Smelter Look-up'!$H$4,$V224-4,0))</f>
        <v>Tonggu</v>
      </c>
      <c r="J224" s="218" t="str">
        <f ca="1">IF(ISERROR($V224),"",OFFSET('Smelter Look-up'!$I$4,$V224-4,0))</f>
        <v>Jiangxi Sheng</v>
      </c>
      <c r="K224" s="267"/>
      <c r="L224" s="267"/>
      <c r="M224" s="267"/>
      <c r="N224" s="267"/>
      <c r="O224" s="267"/>
      <c r="P224" s="219"/>
      <c r="Q224" s="268" t="s">
        <v>15519</v>
      </c>
      <c r="R224" s="216" t="str">
        <f ca="1">IF(ISERROR($V224),"",OFFSET('Smelter Look-up'!$C$4,$V224-4,0)&amp;"")</f>
        <v>Jiangxi Tonggu Non-ferrous Metallurgical &amp; Chemical Co., Ltd.</v>
      </c>
      <c r="S224" s="224" t="str">
        <f t="shared" ca="1" si="9"/>
        <v>CN</v>
      </c>
      <c r="T224" s="224" t="str">
        <f ca="1">IF(B224="","",IF(ISERROR(MATCH($J224,SorP!$B$1:$B$6230,0)),"",INDIRECT("'SorP'!$A$"&amp;MATCH($J224,SorP!$B$1:$B$6230,0))))</f>
        <v>CN-JX</v>
      </c>
      <c r="U224" s="239"/>
      <c r="V224" s="269">
        <f>IF(C224="",NA(),MATCH($B224&amp;$C224,'Smelter Look-up'!$J:$J,0))</f>
        <v>555</v>
      </c>
      <c r="W224" s="270"/>
      <c r="X224" s="270">
        <f t="shared" ca="1" si="10"/>
        <v>0</v>
      </c>
      <c r="Y224" s="270"/>
      <c r="Z224" s="270"/>
      <c r="AB224" s="272" t="str">
        <f t="shared" si="11"/>
        <v>TungstenJiangxi Tonggu Non-ferrous Metallurgical &amp; Chemical Co., Ltd.</v>
      </c>
    </row>
    <row r="225" spans="1:28" s="271" customFormat="1" ht="20.25" customHeight="1">
      <c r="A225" s="215"/>
      <c r="B225" s="216" t="s">
        <v>1253</v>
      </c>
      <c r="C225" s="347" t="s">
        <v>165</v>
      </c>
      <c r="D225" s="216"/>
      <c r="E225" s="216" t="str">
        <f ca="1">IF(ISERROR($V225),"",OFFSET('Smelter Look-up'!$D$4,$V225-4,0)&amp;"")</f>
        <v>CHINA</v>
      </c>
      <c r="F225" s="216" t="str">
        <f ca="1">IF(ISERROR($V225),"",OFFSET('Smelter Look-up'!$E$4,$V225-4,0))</f>
        <v>CID002319</v>
      </c>
      <c r="G225" s="216" t="str">
        <f ca="1">IF(C225=$X$4,"Enter smelter details", IF(ISERROR($V225),"",OFFSET('Smelter Look-up'!$F$4,$V225-4,0)))</f>
        <v>RMI</v>
      </c>
      <c r="H225" s="217">
        <f ca="1">IF(ISERROR($V225),"",OFFSET('Smelter Look-up'!$G$4,$V225-4,0))</f>
        <v>0</v>
      </c>
      <c r="I225" s="218" t="str">
        <f ca="1">IF(ISERROR($V225),"",OFFSET('Smelter Look-up'!$H$4,$V225-4,0))</f>
        <v>Nanfeng Xiaozhai</v>
      </c>
      <c r="J225" s="218" t="str">
        <f ca="1">IF(ISERROR($V225),"",OFFSET('Smelter Look-up'!$I$4,$V225-4,0))</f>
        <v>Yunnan Sheng</v>
      </c>
      <c r="K225" s="267"/>
      <c r="L225" s="267"/>
      <c r="M225" s="267"/>
      <c r="N225" s="267"/>
      <c r="O225" s="267"/>
      <c r="P225" s="219"/>
      <c r="Q225" s="268" t="s">
        <v>15519</v>
      </c>
      <c r="R225" s="216" t="str">
        <f ca="1">IF(ISERROR($V225),"",OFFSET('Smelter Look-up'!$C$4,$V225-4,0)&amp;"")</f>
        <v>Malipo Haiyu Tungsten Co., Ltd.</v>
      </c>
      <c r="S225" s="224" t="str">
        <f t="shared" ca="1" si="9"/>
        <v>CN</v>
      </c>
      <c r="T225" s="224" t="str">
        <f ca="1">IF(B225="","",IF(ISERROR(MATCH($J225,SorP!$B$1:$B$6230,0)),"",INDIRECT("'SorP'!$A$"&amp;MATCH($J225,SorP!$B$1:$B$6230,0))))</f>
        <v>CN-YN</v>
      </c>
      <c r="U225" s="239"/>
      <c r="V225" s="269">
        <f>IF(C225="",NA(),MATCH($B225&amp;$C225,'Smelter Look-up'!$J:$J,0))</f>
        <v>565</v>
      </c>
      <c r="W225" s="270"/>
      <c r="X225" s="270">
        <f t="shared" ca="1" si="10"/>
        <v>0</v>
      </c>
      <c r="Y225" s="270"/>
      <c r="Z225" s="270"/>
      <c r="AB225" s="272" t="str">
        <f t="shared" si="11"/>
        <v>TungstenMalipo Haiyu Tungsten Co., Ltd.</v>
      </c>
    </row>
    <row r="226" spans="1:28" s="271" customFormat="1" ht="20.25" customHeight="1">
      <c r="A226" s="215"/>
      <c r="B226" s="216" t="s">
        <v>1253</v>
      </c>
      <c r="C226" s="347" t="s">
        <v>166</v>
      </c>
      <c r="D226" s="216"/>
      <c r="E226" s="216" t="str">
        <f ca="1">IF(ISERROR($V226),"",OFFSET('Smelter Look-up'!$D$4,$V226-4,0)&amp;"")</f>
        <v>CHINA</v>
      </c>
      <c r="F226" s="216" t="str">
        <f ca="1">IF(ISERROR($V226),"",OFFSET('Smelter Look-up'!$E$4,$V226-4,0))</f>
        <v>CID002320</v>
      </c>
      <c r="G226" s="216" t="str">
        <f ca="1">IF(C226=$X$4,"Enter smelter details", IF(ISERROR($V226),"",OFFSET('Smelter Look-up'!$F$4,$V226-4,0)))</f>
        <v>RMI</v>
      </c>
      <c r="H226" s="217">
        <f ca="1">IF(ISERROR($V226),"",OFFSET('Smelter Look-up'!$G$4,$V226-4,0))</f>
        <v>0</v>
      </c>
      <c r="I226" s="218" t="str">
        <f ca="1">IF(ISERROR($V226),"",OFFSET('Smelter Look-up'!$H$4,$V226-4,0))</f>
        <v>Xiamen</v>
      </c>
      <c r="J226" s="218" t="str">
        <f ca="1">IF(ISERROR($V226),"",OFFSET('Smelter Look-up'!$I$4,$V226-4,0))</f>
        <v>Fujian Sheng</v>
      </c>
      <c r="K226" s="267"/>
      <c r="L226" s="267"/>
      <c r="M226" s="267"/>
      <c r="N226" s="267"/>
      <c r="O226" s="267"/>
      <c r="P226" s="219"/>
      <c r="Q226" s="268" t="s">
        <v>15519</v>
      </c>
      <c r="R226" s="216" t="str">
        <f ca="1">IF(ISERROR($V226),"",OFFSET('Smelter Look-up'!$C$4,$V226-4,0)&amp;"")</f>
        <v>Xiamen Tungsten (H.C.) Co., Ltd.</v>
      </c>
      <c r="S226" s="224" t="str">
        <f t="shared" ca="1" si="9"/>
        <v>CN</v>
      </c>
      <c r="T226" s="224" t="str">
        <f ca="1">IF(B226="","",IF(ISERROR(MATCH($J226,SorP!$B$1:$B$6230,0)),"",INDIRECT("'SorP'!$A$"&amp;MATCH($J226,SorP!$B$1:$B$6230,0))))</f>
        <v>CN-FJ</v>
      </c>
      <c r="U226" s="239"/>
      <c r="V226" s="269">
        <f>IF(C226="",NA(),MATCH($B226&amp;$C226,'Smelter Look-up'!$J:$J,0))</f>
        <v>581</v>
      </c>
      <c r="W226" s="270"/>
      <c r="X226" s="270">
        <f t="shared" ca="1" si="10"/>
        <v>0</v>
      </c>
      <c r="Y226" s="270"/>
      <c r="Z226" s="270"/>
      <c r="AB226" s="272" t="str">
        <f t="shared" si="11"/>
        <v>TungstenXiamen Tungsten (H.C.) Co., Ltd.</v>
      </c>
    </row>
    <row r="227" spans="1:28" s="271" customFormat="1" ht="20.25" customHeight="1">
      <c r="A227" s="215"/>
      <c r="B227" s="216" t="s">
        <v>1253</v>
      </c>
      <c r="C227" s="347" t="s">
        <v>167</v>
      </c>
      <c r="D227" s="216"/>
      <c r="E227" s="216" t="str">
        <f ca="1">IF(ISERROR($V227),"",OFFSET('Smelter Look-up'!$D$4,$V227-4,0)&amp;"")</f>
        <v>CHINA</v>
      </c>
      <c r="F227" s="216" t="str">
        <f ca="1">IF(ISERROR($V227),"",OFFSET('Smelter Look-up'!$E$4,$V227-4,0))</f>
        <v>CID002321</v>
      </c>
      <c r="G227" s="216" t="str">
        <f ca="1">IF(C227=$X$4,"Enter smelter details", IF(ISERROR($V227),"",OFFSET('Smelter Look-up'!$F$4,$V227-4,0)))</f>
        <v>RMI</v>
      </c>
      <c r="H227" s="217">
        <f ca="1">IF(ISERROR($V227),"",OFFSET('Smelter Look-up'!$G$4,$V227-4,0))</f>
        <v>0</v>
      </c>
      <c r="I227" s="218" t="str">
        <f ca="1">IF(ISERROR($V227),"",OFFSET('Smelter Look-up'!$H$4,$V227-4,0))</f>
        <v>Xiushui</v>
      </c>
      <c r="J227" s="218" t="str">
        <f ca="1">IF(ISERROR($V227),"",OFFSET('Smelter Look-up'!$I$4,$V227-4,0))</f>
        <v>Jiangxi Sheng</v>
      </c>
      <c r="K227" s="267"/>
      <c r="L227" s="267"/>
      <c r="M227" s="267"/>
      <c r="N227" s="267"/>
      <c r="O227" s="267"/>
      <c r="P227" s="219"/>
      <c r="Q227" s="268" t="s">
        <v>15519</v>
      </c>
      <c r="R227" s="216" t="str">
        <f ca="1">IF(ISERROR($V227),"",OFFSET('Smelter Look-up'!$C$4,$V227-4,0)&amp;"")</f>
        <v>Jiangxi Gan Bei Tungsten Co., Ltd.</v>
      </c>
      <c r="S227" s="224" t="str">
        <f t="shared" ca="1" si="9"/>
        <v>CN</v>
      </c>
      <c r="T227" s="224" t="str">
        <f ca="1">IF(B227="","",IF(ISERROR(MATCH($J227,SorP!$B$1:$B$6230,0)),"",INDIRECT("'SorP'!$A$"&amp;MATCH($J227,SorP!$B$1:$B$6230,0))))</f>
        <v>CN-JX</v>
      </c>
      <c r="U227" s="239"/>
      <c r="V227" s="269">
        <f>IF(C227="",NA(),MATCH($B227&amp;$C227,'Smelter Look-up'!$J:$J,0))</f>
        <v>553</v>
      </c>
      <c r="W227" s="270"/>
      <c r="X227" s="270">
        <f t="shared" ca="1" si="10"/>
        <v>0</v>
      </c>
      <c r="Y227" s="270"/>
      <c r="Z227" s="270"/>
      <c r="AB227" s="272" t="str">
        <f t="shared" si="11"/>
        <v>TungstenJiangxi Gan Bei Tungsten Co., Ltd.</v>
      </c>
    </row>
    <row r="228" spans="1:28" s="271" customFormat="1" ht="20.25" customHeight="1">
      <c r="A228" s="215"/>
      <c r="B228" s="216" t="s">
        <v>1253</v>
      </c>
      <c r="C228" s="347" t="s">
        <v>455</v>
      </c>
      <c r="D228" s="216"/>
      <c r="E228" s="216" t="str">
        <f ca="1">IF(ISERROR($V228),"",OFFSET('Smelter Look-up'!$D$4,$V228-4,0)&amp;"")</f>
        <v>CHINA</v>
      </c>
      <c r="F228" s="216" t="str">
        <f ca="1">IF(ISERROR($V228),"",OFFSET('Smelter Look-up'!$E$4,$V228-4,0))</f>
        <v>CID002494</v>
      </c>
      <c r="G228" s="216" t="str">
        <f ca="1">IF(C228=$X$4,"Enter smelter details", IF(ISERROR($V228),"",OFFSET('Smelter Look-up'!$F$4,$V228-4,0)))</f>
        <v>RMI</v>
      </c>
      <c r="H228" s="217">
        <f ca="1">IF(ISERROR($V228),"",OFFSET('Smelter Look-up'!$G$4,$V228-4,0))</f>
        <v>0</v>
      </c>
      <c r="I228" s="218" t="str">
        <f ca="1">IF(ISERROR($V228),"",OFFSET('Smelter Look-up'!$H$4,$V228-4,0))</f>
        <v>Ganzhou</v>
      </c>
      <c r="J228" s="218" t="str">
        <f ca="1">IF(ISERROR($V228),"",OFFSET('Smelter Look-up'!$I$4,$V228-4,0))</f>
        <v>Jiangxi Sheng</v>
      </c>
      <c r="K228" s="267"/>
      <c r="L228" s="267"/>
      <c r="M228" s="267"/>
      <c r="N228" s="267"/>
      <c r="O228" s="267"/>
      <c r="P228" s="219"/>
      <c r="Q228" s="268" t="s">
        <v>15519</v>
      </c>
      <c r="R228" s="216" t="str">
        <f ca="1">IF(ISERROR($V228),"",OFFSET('Smelter Look-up'!$C$4,$V228-4,0)&amp;"")</f>
        <v>Ganzhou Seadragon W &amp; Mo Co., Ltd.</v>
      </c>
      <c r="S228" s="224" t="str">
        <f t="shared" ca="1" si="9"/>
        <v>CN</v>
      </c>
      <c r="T228" s="224" t="str">
        <f ca="1">IF(B228="","",IF(ISERROR(MATCH($J228,SorP!$B$1:$B$6230,0)),"",INDIRECT("'SorP'!$A$"&amp;MATCH($J228,SorP!$B$1:$B$6230,0))))</f>
        <v>CN-JX</v>
      </c>
      <c r="U228" s="239"/>
      <c r="V228" s="269">
        <f>IF(C228="",NA(),MATCH($B228&amp;$C228,'Smelter Look-up'!$J:$J,0))</f>
        <v>536</v>
      </c>
      <c r="W228" s="270"/>
      <c r="X228" s="270">
        <f t="shared" ca="1" si="10"/>
        <v>0</v>
      </c>
      <c r="Y228" s="270"/>
      <c r="Z228" s="270"/>
      <c r="AB228" s="272" t="str">
        <f t="shared" si="11"/>
        <v>TungstenGanzhou Seadragon W &amp; Mo Co., Ltd.</v>
      </c>
    </row>
    <row r="229" spans="1:28" s="271" customFormat="1" ht="20.25" customHeight="1">
      <c r="A229" s="215"/>
      <c r="B229" s="216" t="s">
        <v>1253</v>
      </c>
      <c r="C229" s="347" t="s">
        <v>1548</v>
      </c>
      <c r="D229" s="216"/>
      <c r="E229" s="216" t="str">
        <f ca="1">IF(ISERROR($V229),"",OFFSET('Smelter Look-up'!$D$4,$V229-4,0)&amp;"")</f>
        <v>CHINA</v>
      </c>
      <c r="F229" s="216" t="str">
        <f ca="1">IF(ISERROR($V229),"",OFFSET('Smelter Look-up'!$E$4,$V229-4,0))</f>
        <v>CID002513</v>
      </c>
      <c r="G229" s="216" t="str">
        <f ca="1">IF(C229=$X$4,"Enter smelter details", IF(ISERROR($V229),"",OFFSET('Smelter Look-up'!$F$4,$V229-4,0)))</f>
        <v>RMI</v>
      </c>
      <c r="H229" s="217">
        <f ca="1">IF(ISERROR($V229),"",OFFSET('Smelter Look-up'!$G$4,$V229-4,0))</f>
        <v>0</v>
      </c>
      <c r="I229" s="218" t="str">
        <f ca="1">IF(ISERROR($V229),"",OFFSET('Smelter Look-up'!$H$4,$V229-4,0))</f>
        <v>Chenzhou</v>
      </c>
      <c r="J229" s="218" t="str">
        <f ca="1">IF(ISERROR($V229),"",OFFSET('Smelter Look-up'!$I$4,$V229-4,0))</f>
        <v>Hunan Sheng</v>
      </c>
      <c r="K229" s="267"/>
      <c r="L229" s="267"/>
      <c r="M229" s="267"/>
      <c r="N229" s="267"/>
      <c r="O229" s="267"/>
      <c r="P229" s="219"/>
      <c r="Q229" s="268" t="s">
        <v>15519</v>
      </c>
      <c r="R229" s="216" t="str">
        <f ca="1">IF(ISERROR($V229),"",OFFSET('Smelter Look-up'!$C$4,$V229-4,0)&amp;"")</f>
        <v>Chenzhou Diamond Tungsten Products Co., Ltd.</v>
      </c>
      <c r="S229" s="224" t="str">
        <f t="shared" ca="1" si="9"/>
        <v>CN</v>
      </c>
      <c r="T229" s="224" t="str">
        <f ca="1">IF(B229="","",IF(ISERROR(MATCH($J229,SorP!$B$1:$B$6230,0)),"",INDIRECT("'SorP'!$A$"&amp;MATCH($J229,SorP!$B$1:$B$6230,0))))</f>
        <v>CN-HN</v>
      </c>
      <c r="U229" s="239"/>
      <c r="V229" s="269">
        <f>IF(C229="",NA(),MATCH($B229&amp;$C229,'Smelter Look-up'!$J:$J,0))</f>
        <v>525</v>
      </c>
      <c r="W229" s="270"/>
      <c r="X229" s="270">
        <f t="shared" ca="1" si="10"/>
        <v>0</v>
      </c>
      <c r="Y229" s="270"/>
      <c r="Z229" s="270"/>
      <c r="AB229" s="272" t="str">
        <f t="shared" si="11"/>
        <v>TungstenChenzhou Diamond Tungsten Products Co., Ltd.</v>
      </c>
    </row>
    <row r="230" spans="1:28" s="271" customFormat="1" ht="20.25" customHeight="1">
      <c r="A230" s="215"/>
      <c r="B230" s="216" t="s">
        <v>1253</v>
      </c>
      <c r="C230" s="347" t="s">
        <v>3231</v>
      </c>
      <c r="D230" s="216"/>
      <c r="E230" s="216" t="str">
        <f ca="1">IF(ISERROR($V230),"",OFFSET('Smelter Look-up'!$D$4,$V230-4,0)&amp;"")</f>
        <v>GERMANY</v>
      </c>
      <c r="F230" s="216" t="str">
        <f ca="1">IF(ISERROR($V230),"",OFFSET('Smelter Look-up'!$E$4,$V230-4,0))</f>
        <v>CID002541</v>
      </c>
      <c r="G230" s="216" t="str">
        <f ca="1">IF(C230=$X$4,"Enter smelter details", IF(ISERROR($V230),"",OFFSET('Smelter Look-up'!$F$4,$V230-4,0)))</f>
        <v>RMI</v>
      </c>
      <c r="H230" s="217">
        <f ca="1">IF(ISERROR($V230),"",OFFSET('Smelter Look-up'!$G$4,$V230-4,0))</f>
        <v>0</v>
      </c>
      <c r="I230" s="218" t="str">
        <f ca="1">IF(ISERROR($V230),"",OFFSET('Smelter Look-up'!$H$4,$V230-4,0))</f>
        <v>Goslar</v>
      </c>
      <c r="J230" s="218" t="str">
        <f ca="1">IF(ISERROR($V230),"",OFFSET('Smelter Look-up'!$I$4,$V230-4,0))</f>
        <v>Niedersachsen</v>
      </c>
      <c r="K230" s="267"/>
      <c r="L230" s="267"/>
      <c r="M230" s="267"/>
      <c r="N230" s="267"/>
      <c r="O230" s="267"/>
      <c r="P230" s="219"/>
      <c r="Q230" s="268" t="s">
        <v>15519</v>
      </c>
      <c r="R230" s="216" t="str">
        <f ca="1">IF(ISERROR($V230),"",OFFSET('Smelter Look-up'!$C$4,$V230-4,0)&amp;"")</f>
        <v>H.C. Starck Tungsten GmbH</v>
      </c>
      <c r="S230" s="224" t="str">
        <f t="shared" ca="1" si="9"/>
        <v>DE</v>
      </c>
      <c r="T230" s="224" t="str">
        <f ca="1">IF(B230="","",IF(ISERROR(MATCH($J230,SorP!$B$1:$B$6230,0)),"",INDIRECT("'SorP'!$A$"&amp;MATCH($J230,SorP!$B$1:$B$6230,0))))</f>
        <v>DE-NI</v>
      </c>
      <c r="U230" s="239"/>
      <c r="V230" s="269">
        <f>IF(C230="",NA(),MATCH($B230&amp;$C230,'Smelter Look-up'!$J:$J,0))</f>
        <v>541</v>
      </c>
      <c r="W230" s="270"/>
      <c r="X230" s="270">
        <f t="shared" ca="1" si="10"/>
        <v>0</v>
      </c>
      <c r="Y230" s="270"/>
      <c r="Z230" s="270"/>
      <c r="AB230" s="272" t="str">
        <f t="shared" si="11"/>
        <v>TungstenH.C. Starck Tungsten GmbH</v>
      </c>
    </row>
    <row r="231" spans="1:28" s="271" customFormat="1" ht="20.25" customHeight="1">
      <c r="A231" s="215"/>
      <c r="B231" s="216" t="s">
        <v>1253</v>
      </c>
      <c r="C231" s="347" t="s">
        <v>15451</v>
      </c>
      <c r="D231" s="216"/>
      <c r="E231" s="216" t="str">
        <f ca="1">IF(ISERROR($V231),"",OFFSET('Smelter Look-up'!$D$4,$V231-4,0)&amp;"")</f>
        <v>VIET NAM</v>
      </c>
      <c r="F231" s="216" t="str">
        <f ca="1">IF(ISERROR($V231),"",OFFSET('Smelter Look-up'!$E$4,$V231-4,0))</f>
        <v>CID002543</v>
      </c>
      <c r="G231" s="216" t="str">
        <f ca="1">IF(C231=$X$4,"Enter smelter details", IF(ISERROR($V231),"",OFFSET('Smelter Look-up'!$F$4,$V231-4,0)))</f>
        <v>RMI</v>
      </c>
      <c r="H231" s="217">
        <f ca="1">IF(ISERROR($V231),"",OFFSET('Smelter Look-up'!$G$4,$V231-4,0))</f>
        <v>0</v>
      </c>
      <c r="I231" s="218" t="str">
        <f ca="1">IF(ISERROR($V231),"",OFFSET('Smelter Look-up'!$H$4,$V231-4,0))</f>
        <v>Dai Tu</v>
      </c>
      <c r="J231" s="218" t="str">
        <f ca="1">IF(ISERROR($V231),"",OFFSET('Smelter Look-up'!$I$4,$V231-4,0))</f>
        <v>Thái Nguyên</v>
      </c>
      <c r="K231" s="267"/>
      <c r="L231" s="267"/>
      <c r="M231" s="267"/>
      <c r="N231" s="267"/>
      <c r="O231" s="267"/>
      <c r="P231" s="219"/>
      <c r="Q231" s="268" t="s">
        <v>15519</v>
      </c>
      <c r="R231" s="216" t="str">
        <f ca="1">IF(ISERROR($V231),"",OFFSET('Smelter Look-up'!$C$4,$V231-4,0)&amp;"")</f>
        <v>Masan Tungsten Chemical LLC (MTC)</v>
      </c>
      <c r="S231" s="224" t="str">
        <f t="shared" ca="1" si="9"/>
        <v>VN</v>
      </c>
      <c r="T231" s="224" t="str">
        <f ca="1">IF(B231="","",IF(ISERROR(MATCH($J231,SorP!$B$1:$B$6230,0)),"",INDIRECT("'SorP'!$A$"&amp;MATCH($J231,SorP!$B$1:$B$6230,0))))</f>
        <v>VN-69</v>
      </c>
      <c r="U231" s="239"/>
      <c r="V231" s="269">
        <f>IF(C231="",NA(),MATCH($B231&amp;$C231,'Smelter Look-up'!$J:$J,0))</f>
        <v>566</v>
      </c>
      <c r="W231" s="270"/>
      <c r="X231" s="270">
        <f t="shared" ca="1" si="10"/>
        <v>0</v>
      </c>
      <c r="Y231" s="270"/>
      <c r="Z231" s="270"/>
      <c r="AB231" s="272" t="str">
        <f t="shared" si="11"/>
        <v>TungstenMasan Tungsten Chemical LLC (MTC)</v>
      </c>
    </row>
    <row r="232" spans="1:28" s="271" customFormat="1" ht="20.25" customHeight="1">
      <c r="A232" s="215"/>
      <c r="B232" s="216" t="s">
        <v>1253</v>
      </c>
      <c r="C232" s="347" t="s">
        <v>1573</v>
      </c>
      <c r="D232" s="216"/>
      <c r="E232" s="216" t="str">
        <f ca="1">IF(ISERROR($V232),"",OFFSET('Smelter Look-up'!$D$4,$V232-4,0)&amp;"")</f>
        <v>CHINA</v>
      </c>
      <c r="F232" s="216" t="str">
        <f ca="1">IF(ISERROR($V232),"",OFFSET('Smelter Look-up'!$E$4,$V232-4,0))</f>
        <v>CID002551</v>
      </c>
      <c r="G232" s="216" t="str">
        <f ca="1">IF(C232=$X$4,"Enter smelter details", IF(ISERROR($V232),"",OFFSET('Smelter Look-up'!$F$4,$V232-4,0)))</f>
        <v>RMI</v>
      </c>
      <c r="H232" s="217">
        <f ca="1">IF(ISERROR($V232),"",OFFSET('Smelter Look-up'!$G$4,$V232-4,0))</f>
        <v>0</v>
      </c>
      <c r="I232" s="218" t="str">
        <f ca="1">IF(ISERROR($V232),"",OFFSET('Smelter Look-up'!$H$4,$V232-4,0))</f>
        <v>Ganzhou</v>
      </c>
      <c r="J232" s="218" t="str">
        <f ca="1">IF(ISERROR($V232),"",OFFSET('Smelter Look-up'!$I$4,$V232-4,0))</f>
        <v>Jiangxi Sheng</v>
      </c>
      <c r="K232" s="267"/>
      <c r="L232" s="267"/>
      <c r="M232" s="267"/>
      <c r="N232" s="267"/>
      <c r="O232" s="267"/>
      <c r="P232" s="219"/>
      <c r="Q232" s="268" t="s">
        <v>15519</v>
      </c>
      <c r="R232" s="216" t="str">
        <f ca="1">IF(ISERROR($V232),"",OFFSET('Smelter Look-up'!$C$4,$V232-4,0)&amp;"")</f>
        <v>Jiangwu H.C. Starck Tungsten Products Co., Ltd.</v>
      </c>
      <c r="S232" s="224" t="str">
        <f t="shared" ca="1" si="9"/>
        <v>CN</v>
      </c>
      <c r="T232" s="224" t="str">
        <f ca="1">IF(B232="","",IF(ISERROR(MATCH($J232,SorP!$B$1:$B$6230,0)),"",INDIRECT("'SorP'!$A$"&amp;MATCH($J232,SorP!$B$1:$B$6230,0))))</f>
        <v>CN-JX</v>
      </c>
      <c r="U232" s="239"/>
      <c r="V232" s="269">
        <f>IF(C232="",NA(),MATCH($B232&amp;$C232,'Smelter Look-up'!$J:$J,0))</f>
        <v>551</v>
      </c>
      <c r="W232" s="270"/>
      <c r="X232" s="270">
        <f t="shared" ca="1" si="10"/>
        <v>0</v>
      </c>
      <c r="Y232" s="270"/>
      <c r="Z232" s="270"/>
      <c r="AB232" s="272" t="str">
        <f t="shared" si="11"/>
        <v>TungstenJiangwu H.C. Starck Tungsten Products Co., Ltd.</v>
      </c>
    </row>
    <row r="233" spans="1:28" s="271" customFormat="1" ht="20.25" customHeight="1">
      <c r="A233" s="215"/>
      <c r="B233" s="216" t="s">
        <v>1253</v>
      </c>
      <c r="C233" s="347" t="s">
        <v>2103</v>
      </c>
      <c r="D233" s="216"/>
      <c r="E233" s="216" t="str">
        <f ca="1">IF(ISERROR($V233),"",OFFSET('Smelter Look-up'!$D$4,$V233-4,0)&amp;"")</f>
        <v>CHINA</v>
      </c>
      <c r="F233" s="216" t="str">
        <f ca="1">IF(ISERROR($V233),"",OFFSET('Smelter Look-up'!$E$4,$V233-4,0))</f>
        <v>CID002579</v>
      </c>
      <c r="G233" s="216" t="str">
        <f ca="1">IF(C233=$X$4,"Enter smelter details", IF(ISERROR($V233),"",OFFSET('Smelter Look-up'!$F$4,$V233-4,0)))</f>
        <v>RMI</v>
      </c>
      <c r="H233" s="217">
        <f ca="1">IF(ISERROR($V233),"",OFFSET('Smelter Look-up'!$G$4,$V233-4,0))</f>
        <v>0</v>
      </c>
      <c r="I233" s="218" t="str">
        <f ca="1">IF(ISERROR($V233),"",OFFSET('Smelter Look-up'!$H$4,$V233-4,0))</f>
        <v>Hengyang</v>
      </c>
      <c r="J233" s="218" t="str">
        <f ca="1">IF(ISERROR($V233),"",OFFSET('Smelter Look-up'!$I$4,$V233-4,0))</f>
        <v>Hunan Sheng</v>
      </c>
      <c r="K233" s="267"/>
      <c r="L233" s="267"/>
      <c r="M233" s="267"/>
      <c r="N233" s="267"/>
      <c r="O233" s="267"/>
      <c r="P233" s="219"/>
      <c r="Q233" s="268" t="s">
        <v>15519</v>
      </c>
      <c r="R233" s="216" t="str">
        <f ca="1">IF(ISERROR($V233),"",OFFSET('Smelter Look-up'!$C$4,$V233-4,0)&amp;"")</f>
        <v>Hunan Chuangda Vanadium Tungsten Co., Ltd. Wuji</v>
      </c>
      <c r="S233" s="224" t="str">
        <f t="shared" ca="1" si="9"/>
        <v>CN</v>
      </c>
      <c r="T233" s="224" t="str">
        <f ca="1">IF(B233="","",IF(ISERROR(MATCH($J233,SorP!$B$1:$B$6230,0)),"",INDIRECT("'SorP'!$A$"&amp;MATCH($J233,SorP!$B$1:$B$6230,0))))</f>
        <v>CN-HN</v>
      </c>
      <c r="U233" s="239"/>
      <c r="V233" s="269">
        <f>IF(C233="",NA(),MATCH($B233&amp;$C233,'Smelter Look-up'!$J:$J,0))</f>
        <v>546</v>
      </c>
      <c r="W233" s="270"/>
      <c r="X233" s="270">
        <f t="shared" ca="1" si="10"/>
        <v>0</v>
      </c>
      <c r="Y233" s="270"/>
      <c r="Z233" s="270"/>
      <c r="AB233" s="272" t="str">
        <f t="shared" si="11"/>
        <v>TungstenHunan Chuangda Vanadium Tungsten Co., Ltd. Wuji</v>
      </c>
    </row>
    <row r="234" spans="1:28" s="271" customFormat="1" ht="20.25" customHeight="1">
      <c r="A234" s="215"/>
      <c r="B234" s="216" t="s">
        <v>1253</v>
      </c>
      <c r="C234" s="347" t="s">
        <v>2105</v>
      </c>
      <c r="D234" s="216"/>
      <c r="E234" s="216" t="str">
        <f ca="1">IF(ISERROR($V234),"",OFFSET('Smelter Look-up'!$D$4,$V234-4,0)&amp;"")</f>
        <v>UNITED STATES OF AMERICA</v>
      </c>
      <c r="F234" s="216" t="str">
        <f ca="1">IF(ISERROR($V234),"",OFFSET('Smelter Look-up'!$E$4,$V234-4,0))</f>
        <v>CID002589</v>
      </c>
      <c r="G234" s="216" t="str">
        <f ca="1">IF(C234=$X$4,"Enter smelter details", IF(ISERROR($V234),"",OFFSET('Smelter Look-up'!$F$4,$V234-4,0)))</f>
        <v>RMI</v>
      </c>
      <c r="H234" s="217">
        <f ca="1">IF(ISERROR($V234),"",OFFSET('Smelter Look-up'!$G$4,$V234-4,0))</f>
        <v>0</v>
      </c>
      <c r="I234" s="218" t="str">
        <f ca="1">IF(ISERROR($V234),"",OFFSET('Smelter Look-up'!$H$4,$V234-4,0))</f>
        <v>Depew</v>
      </c>
      <c r="J234" s="218" t="str">
        <f ca="1">IF(ISERROR($V234),"",OFFSET('Smelter Look-up'!$I$4,$V234-4,0))</f>
        <v>New York</v>
      </c>
      <c r="K234" s="267"/>
      <c r="L234" s="267"/>
      <c r="M234" s="267"/>
      <c r="N234" s="267"/>
      <c r="O234" s="267"/>
      <c r="P234" s="219"/>
      <c r="Q234" s="268" t="s">
        <v>15519</v>
      </c>
      <c r="R234" s="216" t="str">
        <f ca="1">IF(ISERROR($V234),"",OFFSET('Smelter Look-up'!$C$4,$V234-4,0)&amp;"")</f>
        <v>Niagara Refining LLC</v>
      </c>
      <c r="S234" s="224" t="str">
        <f t="shared" ca="1" si="9"/>
        <v>US</v>
      </c>
      <c r="T234" s="224" t="str">
        <f ca="1">IF(B234="","",IF(ISERROR(MATCH($J234,SorP!$B$1:$B$6230,0)),"",INDIRECT("'SorP'!$A$"&amp;MATCH($J234,SorP!$B$1:$B$6230,0))))</f>
        <v>US-NY</v>
      </c>
      <c r="U234" s="239"/>
      <c r="V234" s="269">
        <f>IF(C234="",NA(),MATCH($B234&amp;$C234,'Smelter Look-up'!$J:$J,0))</f>
        <v>568</v>
      </c>
      <c r="W234" s="270"/>
      <c r="X234" s="270">
        <f t="shared" ca="1" si="10"/>
        <v>0</v>
      </c>
      <c r="Y234" s="270"/>
      <c r="Z234" s="270"/>
      <c r="AB234" s="272" t="str">
        <f t="shared" si="11"/>
        <v>TungstenNiagara Refining LLC</v>
      </c>
    </row>
    <row r="235" spans="1:28" s="271" customFormat="1" ht="20.25" customHeight="1">
      <c r="A235" s="215"/>
      <c r="B235" s="216" t="s">
        <v>1253</v>
      </c>
      <c r="C235" s="347" t="s">
        <v>14015</v>
      </c>
      <c r="D235" s="216"/>
      <c r="E235" s="216" t="str">
        <f ca="1">IF(ISERROR($V235),"",OFFSET('Smelter Look-up'!$D$4,$V235-4,0)&amp;"")</f>
        <v>CHINA</v>
      </c>
      <c r="F235" s="216" t="str">
        <f ca="1">IF(ISERROR($V235),"",OFFSET('Smelter Look-up'!$E$4,$V235-4,0))</f>
        <v>CID002645</v>
      </c>
      <c r="G235" s="216" t="str">
        <f ca="1">IF(C235=$X$4,"Enter smelter details", IF(ISERROR($V235),"",OFFSET('Smelter Look-up'!$F$4,$V235-4,0)))</f>
        <v>RMI</v>
      </c>
      <c r="H235" s="217">
        <f ca="1">IF(ISERROR($V235),"",OFFSET('Smelter Look-up'!$G$4,$V235-4,0))</f>
        <v>0</v>
      </c>
      <c r="I235" s="218" t="str">
        <f ca="1">IF(ISERROR($V235),"",OFFSET('Smelter Look-up'!$H$4,$V235-4,0))</f>
        <v>Ganzhou</v>
      </c>
      <c r="J235" s="218" t="str">
        <f ca="1">IF(ISERROR($V235),"",OFFSET('Smelter Look-up'!$I$4,$V235-4,0))</f>
        <v>Jiangxi Sheng</v>
      </c>
      <c r="K235" s="267"/>
      <c r="L235" s="267"/>
      <c r="M235" s="267"/>
      <c r="N235" s="267"/>
      <c r="O235" s="267"/>
      <c r="P235" s="219"/>
      <c r="Q235" s="268" t="s">
        <v>15519</v>
      </c>
      <c r="R235" s="216" t="str">
        <f ca="1">IF(ISERROR($V235),"",OFFSET('Smelter Look-up'!$C$4,$V235-4,0)&amp;"")</f>
        <v>Ganzhou Haichuang Tungsten Co., Ltd.</v>
      </c>
      <c r="S235" s="224" t="str">
        <f t="shared" ca="1" si="9"/>
        <v>CN</v>
      </c>
      <c r="T235" s="224" t="str">
        <f ca="1">IF(B235="","",IF(ISERROR(MATCH($J235,SorP!$B$1:$B$6230,0)),"",INDIRECT("'SorP'!$A$"&amp;MATCH($J235,SorP!$B$1:$B$6230,0))))</f>
        <v>CN-JX</v>
      </c>
      <c r="U235" s="239"/>
      <c r="V235" s="269">
        <f>IF(C235="",NA(),MATCH($B235&amp;$C235,'Smelter Look-up'!$J:$J,0))</f>
        <v>533</v>
      </c>
      <c r="W235" s="270"/>
      <c r="X235" s="270">
        <f t="shared" ca="1" si="10"/>
        <v>0</v>
      </c>
      <c r="Y235" s="270"/>
      <c r="Z235" s="270"/>
      <c r="AB235" s="272" t="str">
        <f t="shared" si="11"/>
        <v>TungstenGanzhou Haichuang Tungsten Co., Ltd.</v>
      </c>
    </row>
    <row r="236" spans="1:28" s="271" customFormat="1" ht="20.25" customHeight="1">
      <c r="A236" s="215"/>
      <c r="B236" s="216" t="s">
        <v>1253</v>
      </c>
      <c r="C236" s="347" t="s">
        <v>2108</v>
      </c>
      <c r="D236" s="216"/>
      <c r="E236" s="216" t="str">
        <f ca="1">IF(ISERROR($V236),"",OFFSET('Smelter Look-up'!$D$4,$V236-4,0)&amp;"")</f>
        <v>RUSSIAN FEDERATION</v>
      </c>
      <c r="F236" s="216" t="str">
        <f ca="1">IF(ISERROR($V236),"",OFFSET('Smelter Look-up'!$E$4,$V236-4,0))</f>
        <v>CID002649</v>
      </c>
      <c r="G236" s="216" t="str">
        <f ca="1">IF(C236=$X$4,"Enter smelter details", IF(ISERROR($V236),"",OFFSET('Smelter Look-up'!$F$4,$V236-4,0)))</f>
        <v>RMI</v>
      </c>
      <c r="H236" s="217">
        <f ca="1">IF(ISERROR($V236),"",OFFSET('Smelter Look-up'!$G$4,$V236-4,0))</f>
        <v>0</v>
      </c>
      <c r="I236" s="218" t="str">
        <f ca="1">IF(ISERROR($V236),"",OFFSET('Smelter Look-up'!$H$4,$V236-4,0))</f>
        <v>Nalchik</v>
      </c>
      <c r="J236" s="218" t="str">
        <f ca="1">IF(ISERROR($V236),"",OFFSET('Smelter Look-up'!$I$4,$V236-4,0))</f>
        <v>Kabardino-Balkarskaya Respublika</v>
      </c>
      <c r="K236" s="267"/>
      <c r="L236" s="267"/>
      <c r="M236" s="267"/>
      <c r="N236" s="267"/>
      <c r="O236" s="267"/>
      <c r="P236" s="219"/>
      <c r="Q236" s="268" t="s">
        <v>15519</v>
      </c>
      <c r="R236" s="216" t="str">
        <f ca="1">IF(ISERROR($V236),"",OFFSET('Smelter Look-up'!$C$4,$V236-4,0)&amp;"")</f>
        <v>Hydrometallurg, JSC</v>
      </c>
      <c r="S236" s="224" t="str">
        <f t="shared" ca="1" si="9"/>
        <v>RU</v>
      </c>
      <c r="T236" s="224" t="str">
        <f ca="1">IF(B236="","",IF(ISERROR(MATCH($J236,SorP!$B$1:$B$6230,0)),"",INDIRECT("'SorP'!$A$"&amp;MATCH($J236,SorP!$B$1:$B$6230,0))))</f>
        <v>RU-KB</v>
      </c>
      <c r="U236" s="239"/>
      <c r="V236" s="269">
        <f>IF(C236="",NA(),MATCH($B236&amp;$C236,'Smelter Look-up'!$J:$J,0))</f>
        <v>549</v>
      </c>
      <c r="W236" s="270"/>
      <c r="X236" s="270">
        <f t="shared" ca="1" si="10"/>
        <v>0</v>
      </c>
      <c r="Y236" s="270"/>
      <c r="Z236" s="270"/>
      <c r="AB236" s="272" t="str">
        <f t="shared" si="11"/>
        <v>TungstenHydrometallurg, JSC</v>
      </c>
    </row>
    <row r="237" spans="1:28" s="271" customFormat="1" ht="20.25" customHeight="1">
      <c r="A237" s="215"/>
      <c r="B237" s="216" t="s">
        <v>1253</v>
      </c>
      <c r="C237" s="347" t="s">
        <v>3112</v>
      </c>
      <c r="D237" s="216"/>
      <c r="E237" s="216" t="str">
        <f ca="1">IF(ISERROR($V237),"",OFFSET('Smelter Look-up'!$D$4,$V237-4,0)&amp;"")</f>
        <v>RUSSIAN FEDERATION</v>
      </c>
      <c r="F237" s="216" t="str">
        <f ca="1">IF(ISERROR($V237),"",OFFSET('Smelter Look-up'!$E$4,$V237-4,0))</f>
        <v>CID002724</v>
      </c>
      <c r="G237" s="216" t="str">
        <f ca="1">IF(C237=$X$4,"Enter smelter details", IF(ISERROR($V237),"",OFFSET('Smelter Look-up'!$F$4,$V237-4,0)))</f>
        <v>RMI</v>
      </c>
      <c r="H237" s="217">
        <f ca="1">IF(ISERROR($V237),"",OFFSET('Smelter Look-up'!$G$4,$V237-4,0))</f>
        <v>0</v>
      </c>
      <c r="I237" s="218" t="str">
        <f ca="1">IF(ISERROR($V237),"",OFFSET('Smelter Look-up'!$H$4,$V237-4,0))</f>
        <v>Unecha</v>
      </c>
      <c r="J237" s="218" t="str">
        <f ca="1">IF(ISERROR($V237),"",OFFSET('Smelter Look-up'!$I$4,$V237-4,0))</f>
        <v>Bryanskaya oblast'</v>
      </c>
      <c r="K237" s="267"/>
      <c r="L237" s="267"/>
      <c r="M237" s="267"/>
      <c r="N237" s="267"/>
      <c r="O237" s="267"/>
      <c r="P237" s="219"/>
      <c r="Q237" s="268" t="s">
        <v>15519</v>
      </c>
      <c r="R237" s="216" t="str">
        <f ca="1">IF(ISERROR($V237),"",OFFSET('Smelter Look-up'!$C$4,$V237-4,0)&amp;"")</f>
        <v>Unecha Refractory metals plant</v>
      </c>
      <c r="S237" s="224" t="str">
        <f t="shared" ca="1" si="9"/>
        <v>RU</v>
      </c>
      <c r="T237" s="224" t="str">
        <f ca="1">IF(B237="","",IF(ISERROR(MATCH($J237,SorP!$B$1:$B$6230,0)),"",INDIRECT("'SorP'!$A$"&amp;MATCH($J237,SorP!$B$1:$B$6230,0))))</f>
        <v>RU-BRY</v>
      </c>
      <c r="U237" s="239"/>
      <c r="V237" s="269">
        <f>IF(C237="",NA(),MATCH($B237&amp;$C237,'Smelter Look-up'!$J:$J,0))</f>
        <v>574</v>
      </c>
      <c r="W237" s="270"/>
      <c r="X237" s="270">
        <f t="shared" ca="1" si="10"/>
        <v>0</v>
      </c>
      <c r="Y237" s="270"/>
      <c r="Z237" s="270"/>
      <c r="AB237" s="272" t="str">
        <f t="shared" si="11"/>
        <v>TungstenUnecha Refractory metals plant</v>
      </c>
    </row>
    <row r="238" spans="1:28" s="271" customFormat="1" ht="20.25" customHeight="1">
      <c r="A238" s="215"/>
      <c r="B238" s="216" t="s">
        <v>1253</v>
      </c>
      <c r="C238" s="347" t="s">
        <v>2726</v>
      </c>
      <c r="D238" s="216"/>
      <c r="E238" s="216" t="str">
        <f ca="1">IF(ISERROR($V238),"",OFFSET('Smelter Look-up'!$D$4,$V238-4,0)&amp;"")</f>
        <v>CHINA</v>
      </c>
      <c r="F238" s="216" t="str">
        <f ca="1">IF(ISERROR($V238),"",OFFSET('Smelter Look-up'!$E$4,$V238-4,0))</f>
        <v>CID002815</v>
      </c>
      <c r="G238" s="216" t="str">
        <f ca="1">IF(C238=$X$4,"Enter smelter details", IF(ISERROR($V238),"",OFFSET('Smelter Look-up'!$F$4,$V238-4,0)))</f>
        <v>RMI</v>
      </c>
      <c r="H238" s="217">
        <f ca="1">IF(ISERROR($V238),"",OFFSET('Smelter Look-up'!$G$4,$V238-4,0))</f>
        <v>0</v>
      </c>
      <c r="I238" s="218" t="str">
        <f ca="1">IF(ISERROR($V238),"",OFFSET('Smelter Look-up'!$H$4,$V238-4,0))</f>
        <v>Hengyang</v>
      </c>
      <c r="J238" s="218" t="str">
        <f ca="1">IF(ISERROR($V238),"",OFFSET('Smelter Look-up'!$I$4,$V238-4,0))</f>
        <v>Hunan Sheng</v>
      </c>
      <c r="K238" s="267"/>
      <c r="L238" s="267"/>
      <c r="M238" s="267"/>
      <c r="N238" s="267"/>
      <c r="O238" s="267"/>
      <c r="P238" s="219"/>
      <c r="Q238" s="268" t="s">
        <v>15519</v>
      </c>
      <c r="R238" s="216" t="str">
        <f ca="1">IF(ISERROR($V238),"",OFFSET('Smelter Look-up'!$C$4,$V238-4,0)&amp;"")</f>
        <v>South-East Nonferrous Metal Company Limited of Hengyang City</v>
      </c>
      <c r="S238" s="224" t="str">
        <f t="shared" ca="1" si="9"/>
        <v>CN</v>
      </c>
      <c r="T238" s="224" t="str">
        <f ca="1">IF(B238="","",IF(ISERROR(MATCH($J238,SorP!$B$1:$B$6230,0)),"",INDIRECT("'SorP'!$A$"&amp;MATCH($J238,SorP!$B$1:$B$6230,0))))</f>
        <v>CN-HN</v>
      </c>
      <c r="U238" s="239"/>
      <c r="V238" s="269">
        <f>IF(C238="",NA(),MATCH($B238&amp;$C238,'Smelter Look-up'!$J:$J,0))</f>
        <v>572</v>
      </c>
      <c r="W238" s="270"/>
      <c r="X238" s="270">
        <f t="shared" ca="1" si="10"/>
        <v>0</v>
      </c>
      <c r="Y238" s="270"/>
      <c r="Z238" s="270"/>
      <c r="AB238" s="272" t="str">
        <f t="shared" si="11"/>
        <v>TungstenSouth-East Nonferrous Metal Company Limited of Hengyang City</v>
      </c>
    </row>
    <row r="239" spans="1:28" s="271" customFormat="1" ht="20.25" customHeight="1">
      <c r="A239" s="215"/>
      <c r="B239" s="216" t="s">
        <v>1253</v>
      </c>
      <c r="C239" s="347" t="s">
        <v>2974</v>
      </c>
      <c r="D239" s="216"/>
      <c r="E239" s="216" t="str">
        <f ca="1">IF(ISERROR($V239),"",OFFSET('Smelter Look-up'!$D$4,$V239-4,0)&amp;"")</f>
        <v>PHILIPPINES</v>
      </c>
      <c r="F239" s="216" t="str">
        <f ca="1">IF(ISERROR($V239),"",OFFSET('Smelter Look-up'!$E$4,$V239-4,0))</f>
        <v>CID002827</v>
      </c>
      <c r="G239" s="216" t="str">
        <f ca="1">IF(C239=$X$4,"Enter smelter details", IF(ISERROR($V239),"",OFFSET('Smelter Look-up'!$F$4,$V239-4,0)))</f>
        <v>RMI</v>
      </c>
      <c r="H239" s="217">
        <f ca="1">IF(ISERROR($V239),"",OFFSET('Smelter Look-up'!$G$4,$V239-4,0))</f>
        <v>0</v>
      </c>
      <c r="I239" s="218" t="str">
        <f ca="1">IF(ISERROR($V239),"",OFFSET('Smelter Look-up'!$H$4,$V239-4,0))</f>
        <v>Marilao</v>
      </c>
      <c r="J239" s="218" t="str">
        <f ca="1">IF(ISERROR($V239),"",OFFSET('Smelter Look-up'!$I$4,$V239-4,0))</f>
        <v>Bulacan</v>
      </c>
      <c r="K239" s="267"/>
      <c r="L239" s="267"/>
      <c r="M239" s="267"/>
      <c r="N239" s="267"/>
      <c r="O239" s="267"/>
      <c r="P239" s="219"/>
      <c r="Q239" s="268" t="s">
        <v>15519</v>
      </c>
      <c r="R239" s="216" t="str">
        <f ca="1">IF(ISERROR($V239),"",OFFSET('Smelter Look-up'!$C$4,$V239-4,0)&amp;"")</f>
        <v>Philippine Chuangxin Industrial Co., Inc.</v>
      </c>
      <c r="S239" s="224" t="str">
        <f t="shared" ca="1" si="9"/>
        <v>PH</v>
      </c>
      <c r="T239" s="224" t="str">
        <f ca="1">IF(B239="","",IF(ISERROR(MATCH($J239,SorP!$B$1:$B$6230,0)),"",INDIRECT("'SorP'!$A$"&amp;MATCH($J239,SorP!$B$1:$B$6230,0))))</f>
        <v>PH-BUL</v>
      </c>
      <c r="U239" s="239"/>
      <c r="V239" s="269">
        <f>IF(C239="",NA(),MATCH($B239&amp;$C239,'Smelter Look-up'!$J:$J,0))</f>
        <v>570</v>
      </c>
      <c r="W239" s="270"/>
      <c r="X239" s="270">
        <f t="shared" ca="1" si="10"/>
        <v>0</v>
      </c>
      <c r="Y239" s="270"/>
      <c r="Z239" s="270"/>
      <c r="AB239" s="272" t="str">
        <f t="shared" si="11"/>
        <v>TungstenPhilippine Chuangxin Industrial Co., Inc.</v>
      </c>
    </row>
    <row r="240" spans="1:28" s="271" customFormat="1" ht="20.25" customHeight="1">
      <c r="A240" s="215"/>
      <c r="B240" s="216" t="s">
        <v>1253</v>
      </c>
      <c r="C240" s="347" t="s">
        <v>2730</v>
      </c>
      <c r="D240" s="216"/>
      <c r="E240" s="216" t="str">
        <f ca="1">IF(ISERROR($V240),"",OFFSET('Smelter Look-up'!$D$4,$V240-4,0)&amp;"")</f>
        <v>CHINA</v>
      </c>
      <c r="F240" s="216" t="str">
        <f ca="1">IF(ISERROR($V240),"",OFFSET('Smelter Look-up'!$E$4,$V240-4,0))</f>
        <v>CID002830</v>
      </c>
      <c r="G240" s="216" t="str">
        <f ca="1">IF(C240=$X$4,"Enter smelter details", IF(ISERROR($V240),"",OFFSET('Smelter Look-up'!$F$4,$V240-4,0)))</f>
        <v>RMI</v>
      </c>
      <c r="H240" s="217">
        <f ca="1">IF(ISERROR($V240),"",OFFSET('Smelter Look-up'!$G$4,$V240-4,0))</f>
        <v>0</v>
      </c>
      <c r="I240" s="218" t="str">
        <f ca="1">IF(ISERROR($V240),"",OFFSET('Smelter Look-up'!$H$4,$V240-4,0))</f>
        <v>Ganzhou</v>
      </c>
      <c r="J240" s="218" t="str">
        <f ca="1">IF(ISERROR($V240),"",OFFSET('Smelter Look-up'!$I$4,$V240-4,0))</f>
        <v>Jiangxi Sheng</v>
      </c>
      <c r="K240" s="267"/>
      <c r="L240" s="267"/>
      <c r="M240" s="267"/>
      <c r="N240" s="267"/>
      <c r="O240" s="267"/>
      <c r="P240" s="219"/>
      <c r="Q240" s="268" t="s">
        <v>15519</v>
      </c>
      <c r="R240" s="216" t="str">
        <f ca="1">IF(ISERROR($V240),"",OFFSET('Smelter Look-up'!$C$4,$V240-4,0)&amp;"")</f>
        <v>Xinfeng Huarui Tungsten &amp; Molybdenum New Material Co., Ltd.</v>
      </c>
      <c r="S240" s="224" t="str">
        <f t="shared" ca="1" si="9"/>
        <v>CN</v>
      </c>
      <c r="T240" s="224" t="str">
        <f ca="1">IF(B240="","",IF(ISERROR(MATCH($J240,SorP!$B$1:$B$6230,0)),"",INDIRECT("'SorP'!$A$"&amp;MATCH($J240,SorP!$B$1:$B$6230,0))))</f>
        <v>CN-JX</v>
      </c>
      <c r="U240" s="239"/>
      <c r="V240" s="269">
        <f>IF(C240="",NA(),MATCH($B240&amp;$C240,'Smelter Look-up'!$J:$J,0))</f>
        <v>583</v>
      </c>
      <c r="W240" s="270"/>
      <c r="X240" s="270">
        <f t="shared" ca="1" si="10"/>
        <v>0</v>
      </c>
      <c r="Y240" s="270"/>
      <c r="Z240" s="270"/>
      <c r="AB240" s="272" t="str">
        <f t="shared" si="11"/>
        <v>TungstenXinfeng Huarui Tungsten &amp; Molybdenum New Material Co., Ltd.</v>
      </c>
    </row>
    <row r="241" spans="1:28" s="271" customFormat="1" ht="20.25" customHeight="1">
      <c r="A241" s="215"/>
      <c r="B241" s="216" t="s">
        <v>1253</v>
      </c>
      <c r="C241" s="347" t="s">
        <v>2714</v>
      </c>
      <c r="D241" s="216"/>
      <c r="E241" s="216" t="str">
        <f ca="1">IF(ISERROR($V241),"",OFFSET('Smelter Look-up'!$D$4,$V241-4,0)&amp;"")</f>
        <v>BRAZIL</v>
      </c>
      <c r="F241" s="216" t="str">
        <f ca="1">IF(ISERROR($V241),"",OFFSET('Smelter Look-up'!$E$4,$V241-4,0))</f>
        <v>CID002833</v>
      </c>
      <c r="G241" s="216" t="str">
        <f ca="1">IF(C241=$X$4,"Enter smelter details", IF(ISERROR($V241),"",OFFSET('Smelter Look-up'!$F$4,$V241-4,0)))</f>
        <v>RMI</v>
      </c>
      <c r="H241" s="217">
        <f ca="1">IF(ISERROR($V241),"",OFFSET('Smelter Look-up'!$G$4,$V241-4,0))</f>
        <v>0</v>
      </c>
      <c r="I241" s="218" t="str">
        <f ca="1">IF(ISERROR($V241),"",OFFSET('Smelter Look-up'!$H$4,$V241-4,0))</f>
        <v>Araçariguama</v>
      </c>
      <c r="J241" s="218" t="str">
        <f ca="1">IF(ISERROR($V241),"",OFFSET('Smelter Look-up'!$I$4,$V241-4,0))</f>
        <v>São Paulo</v>
      </c>
      <c r="K241" s="267"/>
      <c r="L241" s="267"/>
      <c r="M241" s="267"/>
      <c r="N241" s="267"/>
      <c r="O241" s="267"/>
      <c r="P241" s="219"/>
      <c r="Q241" s="268" t="s">
        <v>15519</v>
      </c>
      <c r="R241" s="216" t="str">
        <f ca="1">IF(ISERROR($V241),"",OFFSET('Smelter Look-up'!$C$4,$V241-4,0)&amp;"")</f>
        <v>ACL Metais Eireli</v>
      </c>
      <c r="S241" s="224" t="str">
        <f t="shared" ca="1" si="9"/>
        <v>BR</v>
      </c>
      <c r="T241" s="224" t="str">
        <f ca="1">IF(B241="","",IF(ISERROR(MATCH($J241,SorP!$B$1:$B$6230,0)),"",INDIRECT("'SorP'!$A$"&amp;MATCH($J241,SorP!$B$1:$B$6230,0))))</f>
        <v>BR-SP</v>
      </c>
      <c r="U241" s="239"/>
      <c r="V241" s="269">
        <f>IF(C241="",NA(),MATCH($B241&amp;$C241,'Smelter Look-up'!$J:$J,0))</f>
        <v>518</v>
      </c>
      <c r="W241" s="270"/>
      <c r="X241" s="270">
        <f t="shared" ca="1" si="10"/>
        <v>0</v>
      </c>
      <c r="Y241" s="270"/>
      <c r="Z241" s="270"/>
      <c r="AB241" s="272" t="str">
        <f t="shared" si="11"/>
        <v>TungstenACL Metais Eireli</v>
      </c>
    </row>
    <row r="242" spans="1:28" s="271" customFormat="1" ht="20.25" customHeight="1">
      <c r="A242" s="215"/>
      <c r="B242" s="216" t="s">
        <v>1253</v>
      </c>
      <c r="C242" s="347" t="s">
        <v>2728</v>
      </c>
      <c r="D242" s="216"/>
      <c r="E242" s="216" t="str">
        <f ca="1">IF(ISERROR($V242),"",OFFSET('Smelter Look-up'!$D$4,$V242-4,0)&amp;"")</f>
        <v>KOREA, REPUBLIC OF</v>
      </c>
      <c r="F242" s="216" t="str">
        <f ca="1">IF(ISERROR($V242),"",OFFSET('Smelter Look-up'!$E$4,$V242-4,0))</f>
        <v>CID002843</v>
      </c>
      <c r="G242" s="216" t="str">
        <f ca="1">IF(C242=$X$4,"Enter smelter details", IF(ISERROR($V242),"",OFFSET('Smelter Look-up'!$F$4,$V242-4,0)))</f>
        <v>RMI</v>
      </c>
      <c r="H242" s="217">
        <f ca="1">IF(ISERROR($V242),"",OFFSET('Smelter Look-up'!$G$4,$V242-4,0))</f>
        <v>0</v>
      </c>
      <c r="I242" s="218" t="str">
        <f ca="1">IF(ISERROR($V242),"",OFFSET('Smelter Look-up'!$H$4,$V242-4,0))</f>
        <v>Gyeongju-si</v>
      </c>
      <c r="J242" s="218" t="str">
        <f ca="1">IF(ISERROR($V242),"",OFFSET('Smelter Look-up'!$I$4,$V242-4,0))</f>
        <v>Gyeongsangbuk-do</v>
      </c>
      <c r="K242" s="267"/>
      <c r="L242" s="267"/>
      <c r="M242" s="267"/>
      <c r="N242" s="267"/>
      <c r="O242" s="267"/>
      <c r="P242" s="219"/>
      <c r="Q242" s="268" t="s">
        <v>15519</v>
      </c>
      <c r="R242" s="216" t="str">
        <f ca="1">IF(ISERROR($V242),"",OFFSET('Smelter Look-up'!$C$4,$V242-4,0)&amp;"")</f>
        <v>Woltech Korea Co., Ltd.</v>
      </c>
      <c r="S242" s="224" t="str">
        <f t="shared" ca="1" si="9"/>
        <v>KR</v>
      </c>
      <c r="T242" s="224" t="str">
        <f ca="1">IF(B242="","",IF(ISERROR(MATCH($J242,SorP!$B$1:$B$6230,0)),"",INDIRECT("'SorP'!$A$"&amp;MATCH($J242,SorP!$B$1:$B$6230,0))))</f>
        <v>KR-47</v>
      </c>
      <c r="U242" s="239"/>
      <c r="V242" s="269">
        <f>IF(C242="",NA(),MATCH($B242&amp;$C242,'Smelter Look-up'!$J:$J,0))</f>
        <v>579</v>
      </c>
      <c r="W242" s="270"/>
      <c r="X242" s="270">
        <f t="shared" ca="1" si="10"/>
        <v>0</v>
      </c>
      <c r="Y242" s="270"/>
      <c r="Z242" s="270"/>
      <c r="AB242" s="272" t="str">
        <f t="shared" si="11"/>
        <v>TungstenWoltech Korea Co., Ltd.</v>
      </c>
    </row>
    <row r="243" spans="1:28" s="271" customFormat="1" ht="20.25" customHeight="1">
      <c r="A243" s="215"/>
      <c r="B243" s="216" t="s">
        <v>1253</v>
      </c>
      <c r="C243" s="347" t="s">
        <v>3234</v>
      </c>
      <c r="D243" s="216"/>
      <c r="E243" s="216" t="str">
        <f ca="1">IF(ISERROR($V243),"",OFFSET('Smelter Look-up'!$D$4,$V243-4,0)&amp;"")</f>
        <v>RUSSIAN FEDERATION</v>
      </c>
      <c r="F243" s="216" t="str">
        <f ca="1">IF(ISERROR($V243),"",OFFSET('Smelter Look-up'!$E$4,$V243-4,0))</f>
        <v>CID002845</v>
      </c>
      <c r="G243" s="216" t="str">
        <f ca="1">IF(C243=$X$4,"Enter smelter details", IF(ISERROR($V243),"",OFFSET('Smelter Look-up'!$F$4,$V243-4,0)))</f>
        <v>RMI</v>
      </c>
      <c r="H243" s="217">
        <f ca="1">IF(ISERROR($V243),"",OFFSET('Smelter Look-up'!$G$4,$V243-4,0))</f>
        <v>0</v>
      </c>
      <c r="I243" s="218" t="str">
        <f ca="1">IF(ISERROR($V243),"",OFFSET('Smelter Look-up'!$H$4,$V243-4,0))</f>
        <v>Roshal</v>
      </c>
      <c r="J243" s="218" t="str">
        <f ca="1">IF(ISERROR($V243),"",OFFSET('Smelter Look-up'!$I$4,$V243-4,0))</f>
        <v>Moskovskaja oblast'</v>
      </c>
      <c r="K243" s="267"/>
      <c r="L243" s="267"/>
      <c r="M243" s="267"/>
      <c r="N243" s="267"/>
      <c r="O243" s="267"/>
      <c r="P243" s="219"/>
      <c r="Q243" s="268" t="s">
        <v>15519</v>
      </c>
      <c r="R243" s="216" t="str">
        <f ca="1">IF(ISERROR($V243),"",OFFSET('Smelter Look-up'!$C$4,$V243-4,0)&amp;"")</f>
        <v>Moliren Ltd.</v>
      </c>
      <c r="S243" s="224" t="str">
        <f t="shared" ca="1" si="9"/>
        <v>RU</v>
      </c>
      <c r="T243" s="224" t="str">
        <f ca="1">IF(B243="","",IF(ISERROR(MATCH($J243,SorP!$B$1:$B$6230,0)),"",INDIRECT("'SorP'!$A$"&amp;MATCH($J243,SorP!$B$1:$B$6230,0))))</f>
        <v>RU-MOS</v>
      </c>
      <c r="U243" s="239"/>
      <c r="V243" s="269">
        <f>IF(C243="",NA(),MATCH($B243&amp;$C243,'Smelter Look-up'!$J:$J,0))</f>
        <v>567</v>
      </c>
      <c r="W243" s="270"/>
      <c r="X243" s="270">
        <f t="shared" ca="1" si="10"/>
        <v>0</v>
      </c>
      <c r="Y243" s="270"/>
      <c r="Z243" s="270"/>
      <c r="AB243" s="272" t="str">
        <f t="shared" si="11"/>
        <v>TungstenMoliren Ltd.</v>
      </c>
    </row>
    <row r="244" spans="1:28" s="271" customFormat="1" ht="20.25" customHeight="1">
      <c r="A244" s="215"/>
      <c r="B244" s="216" t="s">
        <v>1250</v>
      </c>
      <c r="C244" s="347" t="s">
        <v>3181</v>
      </c>
      <c r="D244" s="216"/>
      <c r="E244" s="216" t="str">
        <f ca="1">IF(ISERROR($V244),"",OFFSET('Smelter Look-up'!$D$4,$V244-4,0)&amp;"")</f>
        <v>UNITED ARAB EMIRATES</v>
      </c>
      <c r="F244" s="216" t="str">
        <f ca="1">IF(ISERROR($V244),"",OFFSET('Smelter Look-up'!$E$4,$V244-4,0))</f>
        <v>CID002560</v>
      </c>
      <c r="G244" s="216" t="str">
        <f ca="1">IF(C244=$X$4,"Enter smelter details", IF(ISERROR($V244),"",OFFSET('Smelter Look-up'!$F$4,$V244-4,0)))</f>
        <v>RMI</v>
      </c>
      <c r="H244" s="217">
        <f ca="1">IF(ISERROR($V244),"",OFFSET('Smelter Look-up'!$G$4,$V244-4,0))</f>
        <v>0</v>
      </c>
      <c r="I244" s="218" t="str">
        <f ca="1">IF(ISERROR($V244),"",OFFSET('Smelter Look-up'!$H$4,$V244-4,0))</f>
        <v>Dubai</v>
      </c>
      <c r="J244" s="218" t="str">
        <f ca="1">IF(ISERROR($V244),"",OFFSET('Smelter Look-up'!$I$4,$V244-4,0))</f>
        <v>Dubayy</v>
      </c>
      <c r="K244" s="267"/>
      <c r="L244" s="267"/>
      <c r="M244" s="267"/>
      <c r="N244" s="267"/>
      <c r="O244" s="267"/>
      <c r="P244" s="219"/>
      <c r="Q244" s="268" t="s">
        <v>15519</v>
      </c>
      <c r="R244" s="216" t="str">
        <f ca="1">IF(ISERROR($V244),"",OFFSET('Smelter Look-up'!$C$4,$V244-4,0)&amp;"")</f>
        <v>Al Etihad Gold Refinery DMCC</v>
      </c>
      <c r="S244" s="224" t="str">
        <f t="shared" ca="1" si="9"/>
        <v>AE</v>
      </c>
      <c r="T244" s="224" t="str">
        <f ca="1">IF(B244="","",IF(ISERROR(MATCH($J244,SorP!$B$1:$B$6230,0)),"",INDIRECT("'SorP'!$A$"&amp;MATCH($J244,SorP!$B$1:$B$6230,0))))</f>
        <v>AE-DU</v>
      </c>
      <c r="U244" s="239"/>
      <c r="V244" s="269">
        <f>IF(C244="",NA(),MATCH($B244&amp;$C244,'Smelter Look-up'!$J:$J,0))</f>
        <v>12</v>
      </c>
      <c r="W244" s="270"/>
      <c r="X244" s="270">
        <f t="shared" ca="1" si="10"/>
        <v>0</v>
      </c>
      <c r="Y244" s="270"/>
      <c r="Z244" s="270"/>
      <c r="AB244" s="272" t="str">
        <f t="shared" si="11"/>
        <v>GoldAl Etihad Gold LLC</v>
      </c>
    </row>
    <row r="245" spans="1:28" s="271" customFormat="1" ht="20.25" customHeight="1">
      <c r="A245" s="215"/>
      <c r="B245" s="216" t="s">
        <v>1252</v>
      </c>
      <c r="C245" s="347" t="s">
        <v>49</v>
      </c>
      <c r="D245" s="216"/>
      <c r="E245" s="216" t="str">
        <f ca="1">IF(ISERROR($V245),"",OFFSET('Smelter Look-up'!$D$4,$V245-4,0)&amp;"")</f>
        <v>CHINA</v>
      </c>
      <c r="F245" s="216" t="str">
        <f ca="1">IF(ISERROR($V245),"",OFFSET('Smelter Look-up'!$E$4,$V245-4,0))</f>
        <v>CID000460</v>
      </c>
      <c r="G245" s="216" t="str">
        <f ca="1">IF(C245=$X$4,"Enter smelter details", IF(ISERROR($V245),"",OFFSET('Smelter Look-up'!$F$4,$V245-4,0)))</f>
        <v>RMI</v>
      </c>
      <c r="H245" s="217">
        <f ca="1">IF(ISERROR($V245),"",OFFSET('Smelter Look-up'!$G$4,$V245-4,0))</f>
        <v>0</v>
      </c>
      <c r="I245" s="218" t="str">
        <f ca="1">IF(ISERROR($V245),"",OFFSET('Smelter Look-up'!$H$4,$V245-4,0))</f>
        <v>Jiangmen</v>
      </c>
      <c r="J245" s="218" t="str">
        <f ca="1">IF(ISERROR($V245),"",OFFSET('Smelter Look-up'!$I$4,$V245-4,0))</f>
        <v>Guangdong Sheng</v>
      </c>
      <c r="K245" s="267"/>
      <c r="L245" s="267"/>
      <c r="M245" s="267"/>
      <c r="N245" s="267"/>
      <c r="O245" s="267"/>
      <c r="P245" s="219"/>
      <c r="Q245" s="268" t="s">
        <v>15519</v>
      </c>
      <c r="R245" s="216" t="str">
        <f ca="1">IF(ISERROR($V245),"",OFFSET('Smelter Look-up'!$C$4,$V245-4,0)&amp;"")</f>
        <v>F&amp;X Electro-Materials Ltd.</v>
      </c>
      <c r="S245" s="224" t="str">
        <f t="shared" ca="1" si="9"/>
        <v>CN</v>
      </c>
      <c r="T245" s="224" t="str">
        <f ca="1">IF(B245="","",IF(ISERROR(MATCH($J245,SorP!$B$1:$B$6230,0)),"",INDIRECT("'SorP'!$A$"&amp;MATCH($J245,SorP!$B$1:$B$6230,0))))</f>
        <v>CN-GD</v>
      </c>
      <c r="U245" s="239"/>
      <c r="V245" s="269">
        <f>IF(C245="",NA(),MATCH($B245&amp;$C245,'Smelter Look-up'!$J:$J,0))</f>
        <v>294</v>
      </c>
      <c r="W245" s="270"/>
      <c r="X245" s="270">
        <f t="shared" ca="1" si="10"/>
        <v>0</v>
      </c>
      <c r="Y245" s="270"/>
      <c r="Z245" s="270"/>
      <c r="AB245" s="272" t="str">
        <f t="shared" si="11"/>
        <v>TantalumF&amp;X Electro-Materials Ltd.</v>
      </c>
    </row>
    <row r="246" spans="1:28" s="271" customFormat="1" ht="20.25" customHeight="1">
      <c r="A246" s="215"/>
      <c r="B246" s="216" t="s">
        <v>1251</v>
      </c>
      <c r="C246" s="347" t="s">
        <v>2543</v>
      </c>
      <c r="D246" s="216"/>
      <c r="E246" s="216" t="str">
        <f ca="1">IF(ISERROR($V246),"",OFFSET('Smelter Look-up'!$D$4,$V246-4,0)&amp;"")</f>
        <v>VIET NAM</v>
      </c>
      <c r="F246" s="216" t="str">
        <f ca="1">IF(ISERROR($V246),"",OFFSET('Smelter Look-up'!$E$4,$V246-4,0))</f>
        <v>CID002703</v>
      </c>
      <c r="G246" s="216" t="str">
        <f ca="1">IF(C246=$X$4,"Enter smelter details", IF(ISERROR($V246),"",OFFSET('Smelter Look-up'!$F$4,$V246-4,0)))</f>
        <v>RMI</v>
      </c>
      <c r="H246" s="217">
        <f ca="1">IF(ISERROR($V246),"",OFFSET('Smelter Look-up'!$G$4,$V246-4,0))</f>
        <v>0</v>
      </c>
      <c r="I246" s="218" t="str">
        <f ca="1">IF(ISERROR($V246),"",OFFSET('Smelter Look-up'!$H$4,$V246-4,0))</f>
        <v>Quy Hop</v>
      </c>
      <c r="J246" s="218" t="str">
        <f ca="1">IF(ISERROR($V246),"",OFFSET('Smelter Look-up'!$I$4,$V246-4,0))</f>
        <v>Nghệ An</v>
      </c>
      <c r="K246" s="267"/>
      <c r="L246" s="267"/>
      <c r="M246" s="267"/>
      <c r="N246" s="267"/>
      <c r="O246" s="267"/>
      <c r="P246" s="219"/>
      <c r="Q246" s="268" t="s">
        <v>15519</v>
      </c>
      <c r="R246" s="216" t="str">
        <f ca="1">IF(ISERROR($V246),"",OFFSET('Smelter Look-up'!$C$4,$V246-4,0)&amp;"")</f>
        <v>An Vinh Joint Stock Mineral Processing Company</v>
      </c>
      <c r="S246" s="224" t="str">
        <f t="shared" ca="1" si="9"/>
        <v>VN</v>
      </c>
      <c r="T246" s="224" t="str">
        <f ca="1">IF(B246="","",IF(ISERROR(MATCH($J246,SorP!$B$1:$B$6230,0)),"",INDIRECT("'SorP'!$A$"&amp;MATCH($J246,SorP!$B$1:$B$6230,0))))</f>
        <v>VN-22</v>
      </c>
      <c r="U246" s="239"/>
      <c r="V246" s="269">
        <f>IF(C246="",NA(),MATCH($B246&amp;$C246,'Smelter Look-up'!$J:$J,0))</f>
        <v>354</v>
      </c>
      <c r="W246" s="270"/>
      <c r="X246" s="270">
        <f t="shared" ca="1" si="10"/>
        <v>0</v>
      </c>
      <c r="Y246" s="270"/>
      <c r="Z246" s="270"/>
      <c r="AB246" s="272" t="str">
        <f t="shared" si="11"/>
        <v>TinAn Vinh Joint Stock Mineral Processing Company</v>
      </c>
    </row>
    <row r="247" spans="1:28" s="271" customFormat="1" ht="20.25" customHeight="1">
      <c r="A247" s="215"/>
      <c r="B247" s="216" t="s">
        <v>1251</v>
      </c>
      <c r="C247" s="347" t="s">
        <v>14006</v>
      </c>
      <c r="D247" s="216"/>
      <c r="E247" s="216" t="str">
        <f ca="1">IF(ISERROR($V247),"",OFFSET('Smelter Look-up'!$D$4,$V247-4,0)&amp;"")</f>
        <v>CHINA</v>
      </c>
      <c r="F247" s="216" t="str">
        <f ca="1">IF(ISERROR($V247),"",OFFSET('Smelter Look-up'!$E$4,$V247-4,0))</f>
        <v>CID003190</v>
      </c>
      <c r="G247" s="216" t="str">
        <f ca="1">IF(C247=$X$4,"Enter smelter details", IF(ISERROR($V247),"",OFFSET('Smelter Look-up'!$F$4,$V247-4,0)))</f>
        <v>RMI</v>
      </c>
      <c r="H247" s="217">
        <f ca="1">IF(ISERROR($V247),"",OFFSET('Smelter Look-up'!$G$4,$V247-4,0))</f>
        <v>0</v>
      </c>
      <c r="I247" s="218" t="str">
        <f ca="1">IF(ISERROR($V247),"",OFFSET('Smelter Look-up'!$H$4,$V247-4,0))</f>
        <v>Chifeng</v>
      </c>
      <c r="J247" s="218" t="str">
        <f ca="1">IF(ISERROR($V247),"",OFFSET('Smelter Look-up'!$I$4,$V247-4,0))</f>
        <v>Nei Mongol Zizhiqu</v>
      </c>
      <c r="K247" s="267"/>
      <c r="L247" s="267"/>
      <c r="M247" s="267"/>
      <c r="N247" s="267"/>
      <c r="O247" s="267"/>
      <c r="P247" s="219"/>
      <c r="Q247" s="268" t="s">
        <v>15519</v>
      </c>
      <c r="R247" s="216" t="str">
        <f ca="1">IF(ISERROR($V247),"",OFFSET('Smelter Look-up'!$C$4,$V247-4,0)&amp;"")</f>
        <v>Chifeng Dajingzi Tin Industry Co., Ltd.</v>
      </c>
      <c r="S247" s="224" t="str">
        <f t="shared" ca="1" si="9"/>
        <v>CN</v>
      </c>
      <c r="T247" s="224" t="str">
        <f ca="1">IF(B247="","",IF(ISERROR(MATCH($J247,SorP!$B$1:$B$6230,0)),"",INDIRECT("'SorP'!$A$"&amp;MATCH($J247,SorP!$B$1:$B$6230,0))))</f>
        <v>CN-NM</v>
      </c>
      <c r="U247" s="239"/>
      <c r="V247" s="269">
        <f>IF(C247="",NA(),MATCH($B247&amp;$C247,'Smelter Look-up'!$J:$J,0))</f>
        <v>360</v>
      </c>
      <c r="W247" s="270"/>
      <c r="X247" s="270">
        <f t="shared" ca="1" si="10"/>
        <v>0</v>
      </c>
      <c r="Y247" s="270"/>
      <c r="Z247" s="270"/>
      <c r="AB247" s="272" t="str">
        <f t="shared" si="11"/>
        <v>TinChifeng Dajingzi Tin Industry Co., Ltd.</v>
      </c>
    </row>
    <row r="248" spans="1:28" s="271" customFormat="1" ht="20.25" customHeight="1">
      <c r="A248" s="215"/>
      <c r="B248" s="216" t="s">
        <v>1251</v>
      </c>
      <c r="C248" s="347" t="s">
        <v>2023</v>
      </c>
      <c r="D248" s="216"/>
      <c r="E248" s="216" t="str">
        <f ca="1">IF(ISERROR($V248),"",OFFSET('Smelter Look-up'!$D$4,$V248-4,0)&amp;"")</f>
        <v>CHINA</v>
      </c>
      <c r="F248" s="216" t="str">
        <f ca="1">IF(ISERROR($V248),"",OFFSET('Smelter Look-up'!$E$4,$V248-4,0))</f>
        <v>CID000555</v>
      </c>
      <c r="G248" s="216" t="str">
        <f ca="1">IF(C248=$X$4,"Enter smelter details", IF(ISERROR($V248),"",OFFSET('Smelter Look-up'!$F$4,$V248-4,0)))</f>
        <v>RMI</v>
      </c>
      <c r="H248" s="217">
        <f ca="1">IF(ISERROR($V248),"",OFFSET('Smelter Look-up'!$G$4,$V248-4,0))</f>
        <v>0</v>
      </c>
      <c r="I248" s="218" t="str">
        <f ca="1">IF(ISERROR($V248),"",OFFSET('Smelter Look-up'!$H$4,$V248-4,0))</f>
        <v>Gejiu</v>
      </c>
      <c r="J248" s="218" t="str">
        <f ca="1">IF(ISERROR($V248),"",OFFSET('Smelter Look-up'!$I$4,$V248-4,0))</f>
        <v>Yunnan Sheng</v>
      </c>
      <c r="K248" s="267"/>
      <c r="L248" s="267"/>
      <c r="M248" s="267"/>
      <c r="N248" s="267"/>
      <c r="O248" s="267"/>
      <c r="P248" s="219"/>
      <c r="Q248" s="268" t="s">
        <v>15519</v>
      </c>
      <c r="R248" s="216" t="str">
        <f ca="1">IF(ISERROR($V248),"",OFFSET('Smelter Look-up'!$C$4,$V248-4,0)&amp;"")</f>
        <v>Gejiu Zili Mining And Metallurgy Co., Ltd.</v>
      </c>
      <c r="S248" s="224" t="str">
        <f t="shared" ca="1" si="9"/>
        <v>CN</v>
      </c>
      <c r="T248" s="224" t="str">
        <f ca="1">IF(B248="","",IF(ISERROR(MATCH($J248,SorP!$B$1:$B$6230,0)),"",INDIRECT("'SorP'!$A$"&amp;MATCH($J248,SorP!$B$1:$B$6230,0))))</f>
        <v>CN-YN</v>
      </c>
      <c r="U248" s="239"/>
      <c r="V248" s="269">
        <f>IF(C248="",NA(),MATCH($B248&amp;$C248,'Smelter Look-up'!$J:$J,0))</f>
        <v>396</v>
      </c>
      <c r="W248" s="270"/>
      <c r="X248" s="270">
        <f t="shared" ca="1" si="10"/>
        <v>0</v>
      </c>
      <c r="Y248" s="270"/>
      <c r="Z248" s="270"/>
      <c r="AB248" s="272" t="str">
        <f t="shared" si="11"/>
        <v>TinGejiu Zili Mining And Metallurgy Co., Ltd.</v>
      </c>
    </row>
    <row r="249" spans="1:28" s="271" customFormat="1" ht="20.25" customHeight="1">
      <c r="A249" s="215"/>
      <c r="B249" s="216" t="s">
        <v>1253</v>
      </c>
      <c r="C249" s="347" t="s">
        <v>2077</v>
      </c>
      <c r="D249" s="216"/>
      <c r="E249" s="216" t="str">
        <f ca="1">IF(ISERROR($V249),"",OFFSET('Smelter Look-up'!$D$4,$V249-4,0)&amp;"")</f>
        <v>JAPAN</v>
      </c>
      <c r="F249" s="216" t="str">
        <f ca="1">IF(ISERROR($V249),"",OFFSET('Smelter Look-up'!$E$4,$V249-4,0))</f>
        <v>CID000004</v>
      </c>
      <c r="G249" s="216" t="str">
        <f ca="1">IF(C249=$X$4,"Enter smelter details", IF(ISERROR($V249),"",OFFSET('Smelter Look-up'!$F$4,$V249-4,0)))</f>
        <v>RMI</v>
      </c>
      <c r="H249" s="217">
        <f ca="1">IF(ISERROR($V249),"",OFFSET('Smelter Look-up'!$G$4,$V249-4,0))</f>
        <v>0</v>
      </c>
      <c r="I249" s="218" t="str">
        <f ca="1">IF(ISERROR($V249),"",OFFSET('Smelter Look-up'!$H$4,$V249-4,0))</f>
        <v>Toyama City</v>
      </c>
      <c r="J249" s="218" t="str">
        <f ca="1">IF(ISERROR($V249),"",OFFSET('Smelter Look-up'!$I$4,$V249-4,0))</f>
        <v>Toyama</v>
      </c>
      <c r="K249" s="267"/>
      <c r="L249" s="267"/>
      <c r="M249" s="267"/>
      <c r="N249" s="267"/>
      <c r="O249" s="267"/>
      <c r="P249" s="219"/>
      <c r="Q249" s="268" t="s">
        <v>15519</v>
      </c>
      <c r="R249" s="216" t="str">
        <f ca="1">IF(ISERROR($V249),"",OFFSET('Smelter Look-up'!$C$4,$V249-4,0)&amp;"")</f>
        <v>A.L.M.T. Corp.</v>
      </c>
      <c r="S249" s="224" t="str">
        <f t="shared" ca="1" si="9"/>
        <v>JP</v>
      </c>
      <c r="T249" s="224" t="str">
        <f ca="1">IF(B249="","",IF(ISERROR(MATCH($J249,SorP!$B$1:$B$6230,0)),"",INDIRECT("'SorP'!$A$"&amp;MATCH($J249,SorP!$B$1:$B$6230,0))))</f>
        <v>JP-16</v>
      </c>
      <c r="U249" s="239"/>
      <c r="V249" s="269">
        <f>IF(C249="",NA(),MATCH($B249&amp;$C249,'Smelter Look-up'!$J:$J,0))</f>
        <v>517</v>
      </c>
      <c r="W249" s="270"/>
      <c r="X249" s="270">
        <f t="shared" ca="1" si="10"/>
        <v>0</v>
      </c>
      <c r="Y249" s="270"/>
      <c r="Z249" s="270"/>
      <c r="AB249" s="272" t="str">
        <f t="shared" si="11"/>
        <v>TungstenA.L.M.T. TUNGSTEN Corp.</v>
      </c>
    </row>
    <row r="250" spans="1:28" s="271" customFormat="1" ht="20.25" customHeight="1">
      <c r="A250" s="215"/>
      <c r="B250" s="216" t="s">
        <v>1251</v>
      </c>
      <c r="C250" s="347" t="s">
        <v>15424</v>
      </c>
      <c r="D250" s="216"/>
      <c r="E250" s="216" t="str">
        <f ca="1">IF(ISERROR($V250),"",OFFSET('Smelter Look-up'!$D$4,$V250-4,0)&amp;"")</f>
        <v>BOLIVIA (PLURINATIONAL STATE OF)</v>
      </c>
      <c r="F250" s="216" t="str">
        <f ca="1">IF(ISERROR($V250),"",OFFSET('Smelter Look-up'!$E$4,$V250-4,0))</f>
        <v>CID001337</v>
      </c>
      <c r="G250" s="216" t="str">
        <f ca="1">IF(C250=$X$4,"Enter smelter details", IF(ISERROR($V250),"",OFFSET('Smelter Look-up'!$F$4,$V250-4,0)))</f>
        <v>RMI</v>
      </c>
      <c r="H250" s="217">
        <f ca="1">IF(ISERROR($V250),"",OFFSET('Smelter Look-up'!$G$4,$V250-4,0))</f>
        <v>0</v>
      </c>
      <c r="I250" s="218" t="str">
        <f ca="1">IF(ISERROR($V250),"",OFFSET('Smelter Look-up'!$H$4,$V250-4,0))</f>
        <v>Oruro</v>
      </c>
      <c r="J250" s="218" t="str">
        <f ca="1">IF(ISERROR($V250),"",OFFSET('Smelter Look-up'!$I$4,$V250-4,0))</f>
        <v>Oruro</v>
      </c>
      <c r="K250" s="267"/>
      <c r="L250" s="267"/>
      <c r="M250" s="267"/>
      <c r="N250" s="267"/>
      <c r="O250" s="267"/>
      <c r="P250" s="219"/>
      <c r="Q250" s="268" t="s">
        <v>15519</v>
      </c>
      <c r="R250" s="216" t="str">
        <f ca="1">IF(ISERROR($V250),"",OFFSET('Smelter Look-up'!$C$4,$V250-4,0)&amp;"")</f>
        <v>Operaciones Metalurgicas S.A.</v>
      </c>
      <c r="S250" s="224" t="str">
        <f t="shared" ca="1" si="9"/>
        <v>BO</v>
      </c>
      <c r="T250" s="224" t="str">
        <f ca="1">IF(B250="","",IF(ISERROR(MATCH($J250,SorP!$B$1:$B$6230,0)),"",INDIRECT("'SorP'!$A$"&amp;MATCH($J250,SorP!$B$1:$B$6230,0))))</f>
        <v>BO-O</v>
      </c>
      <c r="U250" s="239"/>
      <c r="V250" s="269">
        <f>IF(C250="",NA(),MATCH($B250&amp;$C250,'Smelter Look-up'!$J:$J,0))</f>
        <v>439</v>
      </c>
      <c r="W250" s="270"/>
      <c r="X250" s="270">
        <f t="shared" ca="1" si="10"/>
        <v>0</v>
      </c>
      <c r="Y250" s="270"/>
      <c r="Z250" s="270"/>
      <c r="AB250" s="272" t="str">
        <f t="shared" si="11"/>
        <v>TinOperaciones Metalúrgicas S.A.</v>
      </c>
    </row>
    <row r="251" spans="1:28" s="271" customFormat="1" ht="20.25" customHeight="1">
      <c r="A251" s="215"/>
      <c r="B251" s="216" t="s">
        <v>1251</v>
      </c>
      <c r="C251" s="347" t="s">
        <v>955</v>
      </c>
      <c r="D251" s="216"/>
      <c r="E251" s="216" t="str">
        <f ca="1">IF(ISERROR($V251),"",OFFSET('Smelter Look-up'!$D$4,$V251-4,0)&amp;"")</f>
        <v>INDONESIA</v>
      </c>
      <c r="F251" s="216" t="str">
        <f ca="1">IF(ISERROR($V251),"",OFFSET('Smelter Look-up'!$E$4,$V251-4,0))</f>
        <v>CID000313</v>
      </c>
      <c r="G251" s="216" t="str">
        <f ca="1">IF(C251=$X$4,"Enter smelter details", IF(ISERROR($V251),"",OFFSET('Smelter Look-up'!$F$4,$V251-4,0)))</f>
        <v>RMI</v>
      </c>
      <c r="H251" s="217">
        <f ca="1">IF(ISERROR($V251),"",OFFSET('Smelter Look-up'!$G$4,$V251-4,0))</f>
        <v>0</v>
      </c>
      <c r="I251" s="218" t="str">
        <f ca="1">IF(ISERROR($V251),"",OFFSET('Smelter Look-up'!$H$4,$V251-4,0))</f>
        <v>Pangkalan</v>
      </c>
      <c r="J251" s="218" t="str">
        <f ca="1">IF(ISERROR($V251),"",OFFSET('Smelter Look-up'!$I$4,$V251-4,0))</f>
        <v>Kepulauan Bangka Belitung</v>
      </c>
      <c r="K251" s="267"/>
      <c r="L251" s="267"/>
      <c r="M251" s="267"/>
      <c r="N251" s="267"/>
      <c r="O251" s="267"/>
      <c r="P251" s="219"/>
      <c r="Q251" s="268" t="s">
        <v>15519</v>
      </c>
      <c r="R251" s="216" t="str">
        <f ca="1">IF(ISERROR($V251),"",OFFSET('Smelter Look-up'!$C$4,$V251-4,0)&amp;"")</f>
        <v>PT Premium Tin Indonesia</v>
      </c>
      <c r="S251" s="224" t="str">
        <f t="shared" ca="1" si="9"/>
        <v>ID</v>
      </c>
      <c r="T251" s="224" t="str">
        <f ca="1">IF(B251="","",IF(ISERROR(MATCH($J251,SorP!$B$1:$B$6230,0)),"",INDIRECT("'SorP'!$A$"&amp;MATCH($J251,SorP!$B$1:$B$6230,0))))</f>
        <v>ID-BB</v>
      </c>
      <c r="U251" s="239"/>
      <c r="V251" s="269">
        <f>IF(C251="",NA(),MATCH($B251&amp;$C251,'Smelter Look-up'!$J:$J,0))</f>
        <v>372</v>
      </c>
      <c r="W251" s="270"/>
      <c r="X251" s="270">
        <f t="shared" ca="1" si="10"/>
        <v>0</v>
      </c>
      <c r="Y251" s="270"/>
      <c r="Z251" s="270"/>
      <c r="AB251" s="272" t="str">
        <f t="shared" si="11"/>
        <v>TinCV Serumpun Sebalai</v>
      </c>
    </row>
    <row r="252" spans="1:28" s="271" customFormat="1" ht="20.25" customHeight="1">
      <c r="A252" s="215"/>
      <c r="B252" s="216" t="s">
        <v>1250</v>
      </c>
      <c r="C252" s="347" t="s">
        <v>15525</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t="s">
        <v>15519</v>
      </c>
      <c r="R252" s="216" t="str">
        <f ca="1">IF(ISERROR($V252),"",OFFSET('Smelter Look-up'!$C$4,$V252-4,0)&amp;"")</f>
        <v/>
      </c>
      <c r="S252" s="224" t="str">
        <f t="shared" ca="1" si="9"/>
        <v>Unknown</v>
      </c>
      <c r="T252" s="224" t="str">
        <f ca="1">IF(B252="","",IF(ISERROR(MATCH($J252,SorP!$B$1:$B$6230,0)),"",INDIRECT("'SorP'!$A$"&amp;MATCH($J252,SorP!$B$1:$B$6230,0))))</f>
        <v/>
      </c>
      <c r="U252" s="239"/>
      <c r="V252" s="269" t="e">
        <f>IF(C252="",NA(),MATCH($B252&amp;$C252,'Smelter Look-up'!$J:$J,0))</f>
        <v>#N/A</v>
      </c>
      <c r="W252" s="270"/>
      <c r="X252" s="270">
        <f t="shared" ca="1" si="10"/>
        <v>0</v>
      </c>
      <c r="Y252" s="270"/>
      <c r="Z252" s="270"/>
      <c r="AB252" s="272" t="str">
        <f t="shared" si="11"/>
        <v>GoldZijin Mining Group Co., Ltd. Gold Refinery</v>
      </c>
    </row>
    <row r="253" spans="1:28" s="271" customFormat="1" ht="20.25" customHeight="1">
      <c r="A253" s="215"/>
      <c r="B253" s="216" t="s">
        <v>1250</v>
      </c>
      <c r="C253" s="347" t="s">
        <v>2576</v>
      </c>
      <c r="D253" s="216"/>
      <c r="E253" s="216" t="str">
        <f ca="1">IF(ISERROR($V253),"",OFFSET('Smelter Look-up'!$D$4,$V253-4,0)&amp;"")</f>
        <v>JAPAN</v>
      </c>
      <c r="F253" s="216" t="str">
        <f ca="1">IF(ISERROR($V253),"",OFFSET('Smelter Look-up'!$E$4,$V253-4,0))</f>
        <v>CID002100</v>
      </c>
      <c r="G253" s="216" t="str">
        <f ca="1">IF(C253=$X$4,"Enter smelter details", IF(ISERROR($V253),"",OFFSET('Smelter Look-up'!$F$4,$V253-4,0)))</f>
        <v>RMI</v>
      </c>
      <c r="H253" s="217">
        <f ca="1">IF(ISERROR($V253),"",OFFSET('Smelter Look-up'!$G$4,$V253-4,0))</f>
        <v>0</v>
      </c>
      <c r="I253" s="218" t="str">
        <f ca="1">IF(ISERROR($V253),"",OFFSET('Smelter Look-up'!$H$4,$V253-4,0))</f>
        <v>Konan</v>
      </c>
      <c r="J253" s="218" t="str">
        <f ca="1">IF(ISERROR($V253),"",OFFSET('Smelter Look-up'!$I$4,$V253-4,0))</f>
        <v>Kochi</v>
      </c>
      <c r="K253" s="267"/>
      <c r="L253" s="267"/>
      <c r="M253" s="267"/>
      <c r="N253" s="267"/>
      <c r="O253" s="267"/>
      <c r="P253" s="219"/>
      <c r="Q253" s="268" t="s">
        <v>15519</v>
      </c>
      <c r="R253" s="216" t="str">
        <f ca="1">IF(ISERROR($V253),"",OFFSET('Smelter Look-up'!$C$4,$V253-4,0)&amp;"")</f>
        <v>Yamakin Co., Ltd.</v>
      </c>
      <c r="S253" s="224" t="str">
        <f t="shared" ca="1" si="9"/>
        <v>JP</v>
      </c>
      <c r="T253" s="224" t="str">
        <f ca="1">IF(B253="","",IF(ISERROR(MATCH($J253,SorP!$B$1:$B$6230,0)),"",INDIRECT("'SorP'!$A$"&amp;MATCH($J253,SorP!$B$1:$B$6230,0))))</f>
        <v>JP-39</v>
      </c>
      <c r="U253" s="239"/>
      <c r="V253" s="269">
        <f>IF(C253="",NA(),MATCH($B253&amp;$C253,'Smelter Look-up'!$J:$J,0))</f>
        <v>268</v>
      </c>
      <c r="W253" s="270"/>
      <c r="X253" s="270">
        <f t="shared" ca="1" si="10"/>
        <v>0</v>
      </c>
      <c r="Y253" s="270"/>
      <c r="Z253" s="270"/>
      <c r="AB253" s="272" t="str">
        <f t="shared" si="11"/>
        <v>GoldYamamoto Precious Metal Co., Ltd.</v>
      </c>
    </row>
    <row r="254" spans="1:28" s="271" customFormat="1" ht="20.25" customHeight="1">
      <c r="A254" s="215"/>
      <c r="B254" s="216" t="s">
        <v>1250</v>
      </c>
      <c r="C254" s="347" t="s">
        <v>1782</v>
      </c>
      <c r="D254" s="216"/>
      <c r="E254" s="216" t="str">
        <f ca="1">IF(ISERROR($V254),"",OFFSET('Smelter Look-up'!$D$4,$V254-4,0)&amp;"")</f>
        <v>BRAZIL</v>
      </c>
      <c r="F254" s="216" t="str">
        <f ca="1">IF(ISERROR($V254),"",OFFSET('Smelter Look-up'!$E$4,$V254-4,0))</f>
        <v>CID000058</v>
      </c>
      <c r="G254" s="216" t="str">
        <f ca="1">IF(C254=$X$4,"Enter smelter details", IF(ISERROR($V254),"",OFFSET('Smelter Look-up'!$F$4,$V254-4,0)))</f>
        <v>RMI</v>
      </c>
      <c r="H254" s="217">
        <f ca="1">IF(ISERROR($V254),"",OFFSET('Smelter Look-up'!$G$4,$V254-4,0))</f>
        <v>0</v>
      </c>
      <c r="I254" s="218" t="str">
        <f ca="1">IF(ISERROR($V254),"",OFFSET('Smelter Look-up'!$H$4,$V254-4,0))</f>
        <v>Nova Lima</v>
      </c>
      <c r="J254" s="218" t="str">
        <f ca="1">IF(ISERROR($V254),"",OFFSET('Smelter Look-up'!$I$4,$V254-4,0))</f>
        <v>Minas Gerais</v>
      </c>
      <c r="K254" s="267"/>
      <c r="L254" s="267"/>
      <c r="M254" s="267"/>
      <c r="N254" s="267"/>
      <c r="O254" s="267"/>
      <c r="P254" s="219"/>
      <c r="Q254" s="268" t="s">
        <v>15519</v>
      </c>
      <c r="R254" s="216" t="str">
        <f ca="1">IF(ISERROR($V254),"",OFFSET('Smelter Look-up'!$C$4,$V254-4,0)&amp;"")</f>
        <v>AngloGold Ashanti Corrego do Sitio Mineracao</v>
      </c>
      <c r="S254" s="224" t="str">
        <f t="shared" ca="1" si="9"/>
        <v>BR</v>
      </c>
      <c r="T254" s="224" t="str">
        <f ca="1">IF(B254="","",IF(ISERROR(MATCH($J254,SorP!$B$1:$B$6230,0)),"",INDIRECT("'SorP'!$A$"&amp;MATCH($J254,SorP!$B$1:$B$6230,0))))</f>
        <v>BR-MG</v>
      </c>
      <c r="U254" s="239"/>
      <c r="V254" s="269">
        <f>IF(C254="",NA(),MATCH($B254&amp;$C254,'Smelter Look-up'!$J:$J,0))</f>
        <v>19</v>
      </c>
      <c r="W254" s="270"/>
      <c r="X254" s="270">
        <f t="shared" ca="1" si="10"/>
        <v>0</v>
      </c>
      <c r="Y254" s="270"/>
      <c r="Z254" s="270"/>
      <c r="AB254" s="272" t="str">
        <f t="shared" si="11"/>
        <v>GoldAngloGold Ashanti Córrego do Sítio Mineração</v>
      </c>
    </row>
    <row r="255" spans="1:28" s="271" customFormat="1" ht="20.25" customHeight="1">
      <c r="A255" s="215"/>
      <c r="B255" s="216" t="s">
        <v>1250</v>
      </c>
      <c r="C255" s="347" t="s">
        <v>1801</v>
      </c>
      <c r="D255" s="216"/>
      <c r="E255" s="216" t="str">
        <f ca="1">IF(ISERROR($V255),"",OFFSET('Smelter Look-up'!$D$4,$V255-4,0)&amp;"")</f>
        <v>CANADA</v>
      </c>
      <c r="F255" s="216" t="str">
        <f ca="1">IF(ISERROR($V255),"",OFFSET('Smelter Look-up'!$E$4,$V255-4,0))</f>
        <v>CID000185</v>
      </c>
      <c r="G255" s="216" t="str">
        <f ca="1">IF(C255=$X$4,"Enter smelter details", IF(ISERROR($V255),"",OFFSET('Smelter Look-up'!$F$4,$V255-4,0)))</f>
        <v>RMI</v>
      </c>
      <c r="H255" s="217">
        <f ca="1">IF(ISERROR($V255),"",OFFSET('Smelter Look-up'!$G$4,$V255-4,0))</f>
        <v>0</v>
      </c>
      <c r="I255" s="218" t="str">
        <f ca="1">IF(ISERROR($V255),"",OFFSET('Smelter Look-up'!$H$4,$V255-4,0))</f>
        <v>Montréal</v>
      </c>
      <c r="J255" s="218" t="str">
        <f ca="1">IF(ISERROR($V255),"",OFFSET('Smelter Look-up'!$I$4,$V255-4,0))</f>
        <v>Quebec</v>
      </c>
      <c r="K255" s="267"/>
      <c r="L255" s="267"/>
      <c r="M255" s="267"/>
      <c r="N255" s="267"/>
      <c r="O255" s="267"/>
      <c r="P255" s="219"/>
      <c r="Q255" s="268" t="s">
        <v>15519</v>
      </c>
      <c r="R255" s="216" t="str">
        <f ca="1">IF(ISERROR($V255),"",OFFSET('Smelter Look-up'!$C$4,$V255-4,0)&amp;"")</f>
        <v>CCR Refinery - Glencore Canada Corporation</v>
      </c>
      <c r="S255" s="224" t="str">
        <f t="shared" ca="1" si="9"/>
        <v>CA</v>
      </c>
      <c r="T255" s="224" t="str">
        <f ca="1">IF(B255="","",IF(ISERROR(MATCH($J255,SorP!$B$1:$B$6230,0)),"",INDIRECT("'SorP'!$A$"&amp;MATCH($J255,SorP!$B$1:$B$6230,0))))</f>
        <v>CA-QC</v>
      </c>
      <c r="U255" s="239"/>
      <c r="V255" s="269">
        <f>IF(C255="",NA(),MATCH($B255&amp;$C255,'Smelter Look-up'!$J:$J,0))</f>
        <v>265</v>
      </c>
      <c r="W255" s="270"/>
      <c r="X255" s="270">
        <f t="shared" ca="1" si="10"/>
        <v>0</v>
      </c>
      <c r="Y255" s="270"/>
      <c r="Z255" s="270"/>
      <c r="AB255" s="272" t="str">
        <f t="shared" si="11"/>
        <v>GoldXstrata</v>
      </c>
    </row>
    <row r="256" spans="1:28" s="271" customFormat="1" ht="20.25" customHeight="1">
      <c r="A256" s="215"/>
      <c r="B256" s="216" t="s">
        <v>1250</v>
      </c>
      <c r="C256" s="347" t="s">
        <v>1815</v>
      </c>
      <c r="D256" s="216"/>
      <c r="E256" s="216" t="str">
        <f ca="1">IF(ISERROR($V256),"",OFFSET('Smelter Look-up'!$D$4,$V256-4,0)&amp;"")</f>
        <v>JAPAN</v>
      </c>
      <c r="F256" s="216" t="str">
        <f ca="1">IF(ISERROR($V256),"",OFFSET('Smelter Look-up'!$E$4,$V256-4,0))</f>
        <v>CID000401</v>
      </c>
      <c r="G256" s="216" t="str">
        <f ca="1">IF(C256=$X$4,"Enter smelter details", IF(ISERROR($V256),"",OFFSET('Smelter Look-up'!$F$4,$V256-4,0)))</f>
        <v>RMI</v>
      </c>
      <c r="H256" s="217">
        <f ca="1">IF(ISERROR($V256),"",OFFSET('Smelter Look-up'!$G$4,$V256-4,0))</f>
        <v>0</v>
      </c>
      <c r="I256" s="218" t="str">
        <f ca="1">IF(ISERROR($V256),"",OFFSET('Smelter Look-up'!$H$4,$V256-4,0))</f>
        <v>Kosaka</v>
      </c>
      <c r="J256" s="218" t="str">
        <f ca="1">IF(ISERROR($V256),"",OFFSET('Smelter Look-up'!$I$4,$V256-4,0))</f>
        <v>Akita</v>
      </c>
      <c r="K256" s="267"/>
      <c r="L256" s="267"/>
      <c r="M256" s="267"/>
      <c r="N256" s="267"/>
      <c r="O256" s="267"/>
      <c r="P256" s="219"/>
      <c r="Q256" s="268" t="s">
        <v>15519</v>
      </c>
      <c r="R256" s="216" t="str">
        <f ca="1">IF(ISERROR($V256),"",OFFSET('Smelter Look-up'!$C$4,$V256-4,0)&amp;"")</f>
        <v>Dowa</v>
      </c>
      <c r="S256" s="224" t="str">
        <f t="shared" ca="1" si="9"/>
        <v>JP</v>
      </c>
      <c r="T256" s="224" t="str">
        <f ca="1">IF(B256="","",IF(ISERROR(MATCH($J256,SorP!$B$1:$B$6230,0)),"",INDIRECT("'SorP'!$A$"&amp;MATCH($J256,SorP!$B$1:$B$6230,0))))</f>
        <v>JP-05</v>
      </c>
      <c r="U256" s="239"/>
      <c r="V256" s="269">
        <f>IF(C256="",NA(),MATCH($B256&amp;$C256,'Smelter Look-up'!$J:$J,0))</f>
        <v>63</v>
      </c>
      <c r="W256" s="270"/>
      <c r="X256" s="270">
        <f t="shared" ca="1" si="10"/>
        <v>0</v>
      </c>
      <c r="Y256" s="270"/>
      <c r="Z256" s="270"/>
      <c r="AB256" s="272" t="str">
        <f t="shared" si="11"/>
        <v>GoldDowa Metalmine Co. Ltd</v>
      </c>
    </row>
    <row r="257" spans="1:28" s="271" customFormat="1" ht="20.25" customHeight="1">
      <c r="A257" s="215"/>
      <c r="B257" s="216" t="s">
        <v>1250</v>
      </c>
      <c r="C257" s="347" t="s">
        <v>58</v>
      </c>
      <c r="D257" s="216"/>
      <c r="E257" s="216" t="str">
        <f ca="1">IF(ISERROR($V257),"",OFFSET('Smelter Look-up'!$D$4,$V257-4,0)&amp;"")</f>
        <v>CHINA</v>
      </c>
      <c r="F257" s="216" t="str">
        <f ca="1">IF(ISERROR($V257),"",OFFSET('Smelter Look-up'!$E$4,$V257-4,0))</f>
        <v>CID000707</v>
      </c>
      <c r="G257" s="216" t="str">
        <f ca="1">IF(C257=$X$4,"Enter smelter details", IF(ISERROR($V257),"",OFFSET('Smelter Look-up'!$F$4,$V257-4,0)))</f>
        <v>RMI</v>
      </c>
      <c r="H257" s="217">
        <f ca="1">IF(ISERROR($V257),"",OFFSET('Smelter Look-up'!$G$4,$V257-4,0))</f>
        <v>0</v>
      </c>
      <c r="I257" s="218" t="str">
        <f ca="1">IF(ISERROR($V257),"",OFFSET('Smelter Look-up'!$H$4,$V257-4,0))</f>
        <v>Fanling</v>
      </c>
      <c r="J257" s="218" t="str">
        <f ca="1">IF(ISERROR($V257),"",OFFSET('Smelter Look-up'!$I$4,$V257-4,0))</f>
        <v>Hong Kong SAR</v>
      </c>
      <c r="K257" s="267"/>
      <c r="L257" s="267"/>
      <c r="M257" s="267"/>
      <c r="N257" s="267"/>
      <c r="O257" s="267"/>
      <c r="P257" s="219"/>
      <c r="Q257" s="268" t="s">
        <v>15519</v>
      </c>
      <c r="R257" s="216" t="str">
        <f ca="1">IF(ISERROR($V257),"",OFFSET('Smelter Look-up'!$C$4,$V257-4,0)&amp;"")</f>
        <v>Heraeus Metals Hong Kong Ltd.</v>
      </c>
      <c r="S257" s="224" t="str">
        <f t="shared" ca="1" si="9"/>
        <v>CN</v>
      </c>
      <c r="T257" s="224" t="str">
        <f ca="1">IF(B257="","",IF(ISERROR(MATCH($J257,SorP!$B$1:$B$6230,0)),"",INDIRECT("'SorP'!$A$"&amp;MATCH($J257,SorP!$B$1:$B$6230,0))))</f>
        <v>CN-HK</v>
      </c>
      <c r="U257" s="239"/>
      <c r="V257" s="269">
        <f>IF(C257="",NA(),MATCH($B257&amp;$C257,'Smelter Look-up'!$J:$J,0))</f>
        <v>90</v>
      </c>
      <c r="W257" s="270"/>
      <c r="X257" s="270">
        <f t="shared" ca="1" si="10"/>
        <v>0</v>
      </c>
      <c r="Y257" s="270"/>
      <c r="Z257" s="270"/>
      <c r="AB257" s="272" t="str">
        <f t="shared" si="11"/>
        <v>GoldHeraeus Ltd. Hong Kong</v>
      </c>
    </row>
    <row r="258" spans="1:28" s="271" customFormat="1" ht="20.25" customHeight="1">
      <c r="A258" s="215"/>
      <c r="B258" s="216" t="s">
        <v>1250</v>
      </c>
      <c r="C258" s="347" t="s">
        <v>2555</v>
      </c>
      <c r="D258" s="216"/>
      <c r="E258" s="216" t="str">
        <f ca="1">IF(ISERROR($V258),"",OFFSET('Smelter Look-up'!$D$4,$V258-4,0)&amp;"")</f>
        <v>UNITED STATES OF AMERICA</v>
      </c>
      <c r="F258" s="216" t="str">
        <f ca="1">IF(ISERROR($V258),"",OFFSET('Smelter Look-up'!$E$4,$V258-4,0))</f>
        <v>CID000920</v>
      </c>
      <c r="G258" s="216" t="str">
        <f ca="1">IF(C258=$X$4,"Enter smelter details", IF(ISERROR($V258),"",OFFSET('Smelter Look-up'!$F$4,$V258-4,0)))</f>
        <v>RMI</v>
      </c>
      <c r="H258" s="217">
        <f ca="1">IF(ISERROR($V258),"",OFFSET('Smelter Look-up'!$G$4,$V258-4,0))</f>
        <v>0</v>
      </c>
      <c r="I258" s="218" t="str">
        <f ca="1">IF(ISERROR($V258),"",OFFSET('Smelter Look-up'!$H$4,$V258-4,0))</f>
        <v>Salt Lake City</v>
      </c>
      <c r="J258" s="218" t="str">
        <f ca="1">IF(ISERROR($V258),"",OFFSET('Smelter Look-up'!$I$4,$V258-4,0))</f>
        <v>Utah</v>
      </c>
      <c r="K258" s="267"/>
      <c r="L258" s="267"/>
      <c r="M258" s="267"/>
      <c r="N258" s="267"/>
      <c r="O258" s="267"/>
      <c r="P258" s="219"/>
      <c r="Q258" s="268" t="s">
        <v>15519</v>
      </c>
      <c r="R258" s="216" t="str">
        <f ca="1">IF(ISERROR($V258),"",OFFSET('Smelter Look-up'!$C$4,$V258-4,0)&amp;"")</f>
        <v>Asahi Refining USA Inc.</v>
      </c>
      <c r="S258" s="224" t="str">
        <f t="shared" ref="S258:S307" ca="1" si="12">IF(B258="","",IF(ISERROR(MATCH($E258,CL,0)),"Unknown",INDIRECT("'C'!$A$"&amp;MATCH($E258,CL,0)+1)))</f>
        <v>US</v>
      </c>
      <c r="T258" s="224" t="str">
        <f ca="1">IF(B258="","",IF(ISERROR(MATCH($J258,SorP!$B$1:$B$6230,0)),"",INDIRECT("'SorP'!$A$"&amp;MATCH($J258,SorP!$B$1:$B$6230,0))))</f>
        <v>US-UT</v>
      </c>
      <c r="U258" s="239"/>
      <c r="V258" s="269">
        <f>IF(C258="",NA(),MATCH($B258&amp;$C258,'Smelter Look-up'!$J:$J,0))</f>
        <v>108</v>
      </c>
      <c r="W258" s="270"/>
      <c r="X258" s="270">
        <f t="shared" ref="X258:X307" ca="1" si="13">IF(AND(C258="Smelter not listed",OR(LEN(D258)=0,LEN(E258)=0)),1,0)</f>
        <v>0</v>
      </c>
      <c r="Y258" s="270"/>
      <c r="Z258" s="270"/>
      <c r="AB258" s="272" t="str">
        <f t="shared" ref="AB258:AB307" si="14">B258&amp;C258</f>
        <v>GoldJohnson Matthey Inc.</v>
      </c>
    </row>
    <row r="259" spans="1:28" s="271" customFormat="1" ht="25.5" customHeight="1">
      <c r="A259" s="215"/>
      <c r="B259" s="216" t="s">
        <v>1250</v>
      </c>
      <c r="C259" s="347" t="s">
        <v>1025</v>
      </c>
      <c r="D259" s="216"/>
      <c r="E259" s="216" t="str">
        <f ca="1">IF(ISERROR($V259),"",OFFSET('Smelter Look-up'!$D$4,$V259-4,0)&amp;"")</f>
        <v>RUSSIAN FEDERATION</v>
      </c>
      <c r="F259" s="216" t="str">
        <f ca="1">IF(ISERROR($V259),"",OFFSET('Smelter Look-up'!$E$4,$V259-4,0))</f>
        <v>CID000927</v>
      </c>
      <c r="G259" s="216" t="str">
        <f ca="1">IF(C259=$X$4,"Enter smelter details", IF(ISERROR($V259),"",OFFSET('Smelter Look-up'!$F$4,$V259-4,0)))</f>
        <v>RMI</v>
      </c>
      <c r="H259" s="217">
        <f ca="1">IF(ISERROR($V259),"",OFFSET('Smelter Look-up'!$G$4,$V259-4,0))</f>
        <v>0</v>
      </c>
      <c r="I259" s="218" t="str">
        <f ca="1">IF(ISERROR($V259),"",OFFSET('Smelter Look-up'!$H$4,$V259-4,0))</f>
        <v>Verkhnyaya Pyshma</v>
      </c>
      <c r="J259" s="218" t="str">
        <f ca="1">IF(ISERROR($V259),"",OFFSET('Smelter Look-up'!$I$4,$V259-4,0))</f>
        <v>Sverdlovskaya oblast'</v>
      </c>
      <c r="K259" s="267"/>
      <c r="L259" s="267"/>
      <c r="M259" s="267"/>
      <c r="N259" s="267"/>
      <c r="O259" s="267"/>
      <c r="P259" s="219"/>
      <c r="Q259" s="268" t="s">
        <v>15524</v>
      </c>
      <c r="R259" s="216" t="str">
        <f ca="1">IF(ISERROR($V259),"",OFFSET('Smelter Look-up'!$C$4,$V259-4,0)&amp;"")</f>
        <v>JSC Ekaterinburg Non-Ferrous Metal Processing Plant</v>
      </c>
      <c r="S259" s="224" t="str">
        <f t="shared" ca="1" si="12"/>
        <v>RU</v>
      </c>
      <c r="T259" s="224" t="str">
        <f ca="1">IF(B259="","",IF(ISERROR(MATCH($J259,SorP!$B$1:$B$6230,0)),"",INDIRECT("'SorP'!$A$"&amp;MATCH($J259,SorP!$B$1:$B$6230,0))))</f>
        <v>RU-SVE</v>
      </c>
      <c r="U259" s="239"/>
      <c r="V259" s="269">
        <f>IF(C259="",NA(),MATCH($B259&amp;$C259,'Smelter Look-up'!$J:$J,0))</f>
        <v>111</v>
      </c>
      <c r="W259" s="270"/>
      <c r="X259" s="270">
        <f t="shared" ca="1" si="13"/>
        <v>0</v>
      </c>
      <c r="Y259" s="270"/>
      <c r="Z259" s="270"/>
      <c r="AB259" s="272" t="str">
        <f t="shared" si="14"/>
        <v>GoldJSC Ekaterinburg Non-Ferrous Metal Processing Plant</v>
      </c>
    </row>
    <row r="260" spans="1:28" s="271" customFormat="1" ht="25.5" customHeight="1">
      <c r="A260" s="215"/>
      <c r="B260" s="216" t="s">
        <v>1250</v>
      </c>
      <c r="C260" s="347" t="s">
        <v>2931</v>
      </c>
      <c r="D260" s="216"/>
      <c r="E260" s="216" t="str">
        <f ca="1">IF(ISERROR($V260),"",OFFSET('Smelter Look-up'!$D$4,$V260-4,0)&amp;"")</f>
        <v>MEXICO</v>
      </c>
      <c r="F260" s="216" t="str">
        <f ca="1">IF(ISERROR($V260),"",OFFSET('Smelter Look-up'!$E$4,$V260-4,0))</f>
        <v>CID001161</v>
      </c>
      <c r="G260" s="216" t="str">
        <f ca="1">IF(C260=$X$4,"Enter smelter details", IF(ISERROR($V260),"",OFFSET('Smelter Look-up'!$F$4,$V260-4,0)))</f>
        <v>RMI</v>
      </c>
      <c r="H260" s="217">
        <f ca="1">IF(ISERROR($V260),"",OFFSET('Smelter Look-up'!$G$4,$V260-4,0))</f>
        <v>0</v>
      </c>
      <c r="I260" s="218" t="str">
        <f ca="1">IF(ISERROR($V260),"",OFFSET('Smelter Look-up'!$H$4,$V260-4,0))</f>
        <v>Torreon</v>
      </c>
      <c r="J260" s="218" t="str">
        <f ca="1">IF(ISERROR($V260),"",OFFSET('Smelter Look-up'!$I$4,$V260-4,0))</f>
        <v>Coahuila de Zaragoza</v>
      </c>
      <c r="K260" s="267"/>
      <c r="L260" s="267"/>
      <c r="M260" s="267"/>
      <c r="N260" s="267"/>
      <c r="O260" s="267"/>
      <c r="P260" s="219"/>
      <c r="Q260" s="268" t="s">
        <v>15524</v>
      </c>
      <c r="R260" s="216" t="str">
        <f ca="1">IF(ISERROR($V260),"",OFFSET('Smelter Look-up'!$C$4,$V260-4,0)&amp;"")</f>
        <v>Metalurgica Met-Mex Penoles S.A. De C.V.</v>
      </c>
      <c r="S260" s="224" t="str">
        <f t="shared" ca="1" si="12"/>
        <v>MX</v>
      </c>
      <c r="T260" s="224" t="str">
        <f ca="1">IF(B260="","",IF(ISERROR(MATCH($J260,SorP!$B$1:$B$6230,0)),"",INDIRECT("'SorP'!$A$"&amp;MATCH($J260,SorP!$B$1:$B$6230,0))))</f>
        <v>MX-COA</v>
      </c>
      <c r="U260" s="239"/>
      <c r="V260" s="269">
        <f>IF(C260="",NA(),MATCH($B260&amp;$C260,'Smelter Look-up'!$J:$J,0))</f>
        <v>152</v>
      </c>
      <c r="W260" s="270"/>
      <c r="X260" s="270">
        <f t="shared" ca="1" si="13"/>
        <v>0</v>
      </c>
      <c r="Y260" s="270"/>
      <c r="Z260" s="270"/>
      <c r="AB260" s="272" t="str">
        <f t="shared" si="14"/>
        <v>GoldMetalúrgica Met-Mex Peñoles S.A. De C.V.</v>
      </c>
    </row>
    <row r="261" spans="1:28" s="271" customFormat="1" ht="25.5" customHeight="1">
      <c r="A261" s="215"/>
      <c r="B261" s="216" t="s">
        <v>1250</v>
      </c>
      <c r="C261" s="347" t="s">
        <v>2938</v>
      </c>
      <c r="D261" s="216"/>
      <c r="E261" s="216" t="str">
        <f ca="1">IF(ISERROR($V261),"",OFFSET('Smelter Look-up'!$D$4,$V261-4,0)&amp;"")</f>
        <v>SWITZERLAND</v>
      </c>
      <c r="F261" s="216" t="str">
        <f ca="1">IF(ISERROR($V261),"",OFFSET('Smelter Look-up'!$E$4,$V261-4,0))</f>
        <v>CID001498</v>
      </c>
      <c r="G261" s="216" t="str">
        <f ca="1">IF(C261=$X$4,"Enter smelter details", IF(ISERROR($V261),"",OFFSET('Smelter Look-up'!$F$4,$V261-4,0)))</f>
        <v>RMI</v>
      </c>
      <c r="H261" s="217">
        <f ca="1">IF(ISERROR($V261),"",OFFSET('Smelter Look-up'!$G$4,$V261-4,0))</f>
        <v>0</v>
      </c>
      <c r="I261" s="218" t="str">
        <f ca="1">IF(ISERROR($V261),"",OFFSET('Smelter Look-up'!$H$4,$V261-4,0))</f>
        <v>La Chaux-de-Fonds</v>
      </c>
      <c r="J261" s="218" t="str">
        <f ca="1">IF(ISERROR($V261),"",OFFSET('Smelter Look-up'!$I$4,$V261-4,0))</f>
        <v>Neuchâtel</v>
      </c>
      <c r="K261" s="267"/>
      <c r="L261" s="267"/>
      <c r="M261" s="267"/>
      <c r="N261" s="267"/>
      <c r="O261" s="267"/>
      <c r="P261" s="219"/>
      <c r="Q261" s="268" t="s">
        <v>15524</v>
      </c>
      <c r="R261" s="216" t="str">
        <f ca="1">IF(ISERROR($V261),"",OFFSET('Smelter Look-up'!$C$4,$V261-4,0)&amp;"")</f>
        <v>PX Precinox S.A.</v>
      </c>
      <c r="S261" s="224" t="str">
        <f t="shared" ca="1" si="12"/>
        <v>CH</v>
      </c>
      <c r="T261" s="224" t="str">
        <f ca="1">IF(B261="","",IF(ISERROR(MATCH($J261,SorP!$B$1:$B$6230,0)),"",INDIRECT("'SorP'!$A$"&amp;MATCH($J261,SorP!$B$1:$B$6230,0))))</f>
        <v>CH-NE</v>
      </c>
      <c r="U261" s="239"/>
      <c r="V261" s="269">
        <f>IF(C261="",NA(),MATCH($B261&amp;$C261,'Smelter Look-up'!$J:$J,0))</f>
        <v>187</v>
      </c>
      <c r="W261" s="270"/>
      <c r="X261" s="270">
        <f t="shared" ca="1" si="13"/>
        <v>0</v>
      </c>
      <c r="Y261" s="270"/>
      <c r="Z261" s="270"/>
      <c r="AB261" s="272" t="str">
        <f t="shared" si="14"/>
        <v>GoldPX Précinox S.A.</v>
      </c>
    </row>
    <row r="262" spans="1:28" s="271" customFormat="1" ht="25.5" customHeight="1">
      <c r="A262" s="215"/>
      <c r="B262" s="216" t="s">
        <v>1250</v>
      </c>
      <c r="C262" s="347" t="s">
        <v>2948</v>
      </c>
      <c r="D262" s="216"/>
      <c r="E262" s="216" t="str">
        <f ca="1">IF(ISERROR($V262),"",OFFSET('Smelter Look-up'!$D$4,$V262-4,0)&amp;"")</f>
        <v>SPAIN</v>
      </c>
      <c r="F262" s="216" t="str">
        <f ca="1">IF(ISERROR($V262),"",OFFSET('Smelter Look-up'!$E$4,$V262-4,0))</f>
        <v>CID001585</v>
      </c>
      <c r="G262" s="216" t="str">
        <f ca="1">IF(C262=$X$4,"Enter smelter details", IF(ISERROR($V262),"",OFFSET('Smelter Look-up'!$F$4,$V262-4,0)))</f>
        <v>RMI</v>
      </c>
      <c r="H262" s="217">
        <f ca="1">IF(ISERROR($V262),"",OFFSET('Smelter Look-up'!$G$4,$V262-4,0))</f>
        <v>0</v>
      </c>
      <c r="I262" s="218" t="str">
        <f ca="1">IF(ISERROR($V262),"",OFFSET('Smelter Look-up'!$H$4,$V262-4,0))</f>
        <v>Madrid</v>
      </c>
      <c r="J262" s="218" t="str">
        <f ca="1">IF(ISERROR($V262),"",OFFSET('Smelter Look-up'!$I$4,$V262-4,0))</f>
        <v>Madrid, Comunidad de</v>
      </c>
      <c r="K262" s="267"/>
      <c r="L262" s="267"/>
      <c r="M262" s="267"/>
      <c r="N262" s="267"/>
      <c r="O262" s="267"/>
      <c r="P262" s="219"/>
      <c r="Q262" s="268" t="s">
        <v>15524</v>
      </c>
      <c r="R262" s="216" t="str">
        <f ca="1">IF(ISERROR($V262),"",OFFSET('Smelter Look-up'!$C$4,$V262-4,0)&amp;"")</f>
        <v>SEMPSA Joyeria Plateria S.A.</v>
      </c>
      <c r="S262" s="224" t="str">
        <f t="shared" ca="1" si="12"/>
        <v>ES</v>
      </c>
      <c r="T262" s="224" t="str">
        <f ca="1">IF(B262="","",IF(ISERROR(MATCH($J262,SorP!$B$1:$B$6230,0)),"",INDIRECT("'SorP'!$A$"&amp;MATCH($J262,SorP!$B$1:$B$6230,0))))</f>
        <v>ES-MD</v>
      </c>
      <c r="U262" s="239"/>
      <c r="V262" s="269">
        <f>IF(C262="",NA(),MATCH($B262&amp;$C262,'Smelter Look-up'!$J:$J,0))</f>
        <v>207</v>
      </c>
      <c r="W262" s="270"/>
      <c r="X262" s="270">
        <f t="shared" ca="1" si="13"/>
        <v>0</v>
      </c>
      <c r="Y262" s="270"/>
      <c r="Z262" s="270"/>
      <c r="AB262" s="272" t="str">
        <f t="shared" si="14"/>
        <v>GoldSEMPSA Joyería Platería S.A.</v>
      </c>
    </row>
    <row r="263" spans="1:28" s="271" customFormat="1" ht="25.5" customHeight="1">
      <c r="A263" s="215"/>
      <c r="B263" s="216" t="s">
        <v>1252</v>
      </c>
      <c r="C263" s="347" t="s">
        <v>1287</v>
      </c>
      <c r="D263" s="216"/>
      <c r="E263" s="216" t="str">
        <f ca="1">IF(ISERROR($V263),"",OFFSET('Smelter Look-up'!$D$4,$V263-4,0)&amp;"")</f>
        <v>CHINA</v>
      </c>
      <c r="F263" s="216" t="str">
        <f ca="1">IF(ISERROR($V263),"",OFFSET('Smelter Look-up'!$E$4,$V263-4,0))</f>
        <v>CID000291</v>
      </c>
      <c r="G263" s="216" t="str">
        <f ca="1">IF(C263=$X$4,"Enter smelter details", IF(ISERROR($V263),"",OFFSET('Smelter Look-up'!$F$4,$V263-4,0)))</f>
        <v>RMI</v>
      </c>
      <c r="H263" s="217">
        <f ca="1">IF(ISERROR($V263),"",OFFSET('Smelter Look-up'!$G$4,$V263-4,0))</f>
        <v>0</v>
      </c>
      <c r="I263" s="218" t="str">
        <f ca="1">IF(ISERROR($V263),"",OFFSET('Smelter Look-up'!$H$4,$V263-4,0))</f>
        <v>Conghua</v>
      </c>
      <c r="J263" s="218" t="str">
        <f ca="1">IF(ISERROR($V263),"",OFFSET('Smelter Look-up'!$I$4,$V263-4,0))</f>
        <v>Guangdong Sheng</v>
      </c>
      <c r="K263" s="267"/>
      <c r="L263" s="267"/>
      <c r="M263" s="267"/>
      <c r="N263" s="267"/>
      <c r="O263" s="267"/>
      <c r="P263" s="219"/>
      <c r="Q263" s="268" t="s">
        <v>15524</v>
      </c>
      <c r="R263" s="216" t="str">
        <f ca="1">IF(ISERROR($V263),"",OFFSET('Smelter Look-up'!$C$4,$V263-4,0)&amp;"")</f>
        <v>Guangdong Rising Rare Metals-EO Materials Ltd.</v>
      </c>
      <c r="S263" s="224" t="str">
        <f t="shared" ca="1" si="12"/>
        <v>CN</v>
      </c>
      <c r="T263" s="224" t="str">
        <f ca="1">IF(B263="","",IF(ISERROR(MATCH($J263,SorP!$B$1:$B$6230,0)),"",INDIRECT("'SorP'!$A$"&amp;MATCH($J263,SorP!$B$1:$B$6230,0))))</f>
        <v>CN-GD</v>
      </c>
      <c r="U263" s="239"/>
      <c r="V263" s="269">
        <f>IF(C263="",NA(),MATCH($B263&amp;$C263,'Smelter Look-up'!$J:$J,0))</f>
        <v>289</v>
      </c>
      <c r="W263" s="270"/>
      <c r="X263" s="270">
        <f t="shared" ca="1" si="13"/>
        <v>0</v>
      </c>
      <c r="Y263" s="270"/>
      <c r="Z263" s="270"/>
      <c r="AB263" s="272" t="str">
        <f t="shared" si="14"/>
        <v>TantalumConghua Tantalum and Niobium Smeltry</v>
      </c>
    </row>
    <row r="264" spans="1:28" s="271" customFormat="1" ht="25.5" customHeight="1">
      <c r="A264" s="215"/>
      <c r="B264" s="216" t="s">
        <v>1252</v>
      </c>
      <c r="C264" s="347" t="s">
        <v>3220</v>
      </c>
      <c r="D264" s="216"/>
      <c r="E264" s="216" t="str">
        <f ca="1">IF(ISERROR($V264),"",OFFSET('Smelter Look-up'!$D$4,$V264-4,0)&amp;"")</f>
        <v>CHINA</v>
      </c>
      <c r="F264" s="216" t="str">
        <f ca="1">IF(ISERROR($V264),"",OFFSET('Smelter Look-up'!$E$4,$V264-4,0))</f>
        <v>CID000917</v>
      </c>
      <c r="G264" s="216" t="str">
        <f ca="1">IF(C264=$X$4,"Enter smelter details", IF(ISERROR($V264),"",OFFSET('Smelter Look-up'!$F$4,$V264-4,0)))</f>
        <v>RMI</v>
      </c>
      <c r="H264" s="217">
        <f ca="1">IF(ISERROR($V264),"",OFFSET('Smelter Look-up'!$G$4,$V264-4,0))</f>
        <v>0</v>
      </c>
      <c r="I264" s="218" t="str">
        <f ca="1">IF(ISERROR($V264),"",OFFSET('Smelter Look-up'!$H$4,$V264-4,0))</f>
        <v>Jiujiang</v>
      </c>
      <c r="J264" s="218" t="str">
        <f ca="1">IF(ISERROR($V264),"",OFFSET('Smelter Look-up'!$I$4,$V264-4,0))</f>
        <v>Jiangxi Sheng</v>
      </c>
      <c r="K264" s="267"/>
      <c r="L264" s="267"/>
      <c r="M264" s="267"/>
      <c r="N264" s="267"/>
      <c r="O264" s="267"/>
      <c r="P264" s="219"/>
      <c r="Q264" s="268" t="s">
        <v>15524</v>
      </c>
      <c r="R264" s="216" t="str">
        <f ca="1">IF(ISERROR($V264),"",OFFSET('Smelter Look-up'!$C$4,$V264-4,0)&amp;"")</f>
        <v>Jiujiang Tanbre Co., Ltd.</v>
      </c>
      <c r="S264" s="224" t="str">
        <f t="shared" ca="1" si="12"/>
        <v>CN</v>
      </c>
      <c r="T264" s="224" t="str">
        <f ca="1">IF(B264="","",IF(ISERROR(MATCH($J264,SorP!$B$1:$B$6230,0)),"",INDIRECT("'SorP'!$A$"&amp;MATCH($J264,SorP!$B$1:$B$6230,0))))</f>
        <v>CN-JX</v>
      </c>
      <c r="U264" s="239"/>
      <c r="V264" s="269">
        <f>IF(C264="",NA(),MATCH($B264&amp;$C264,'Smelter Look-up'!$J:$J,0))</f>
        <v>311</v>
      </c>
      <c r="W264" s="270"/>
      <c r="X264" s="270">
        <f t="shared" ca="1" si="13"/>
        <v>0</v>
      </c>
      <c r="Y264" s="270"/>
      <c r="Z264" s="270"/>
      <c r="AB264" s="272" t="str">
        <f t="shared" si="14"/>
        <v>TantalumJiujiang Nonferrous Metals Smelting Company Limited</v>
      </c>
    </row>
    <row r="265" spans="1:28" s="271" customFormat="1" ht="25.5" customHeight="1">
      <c r="A265" s="215"/>
      <c r="B265" s="216" t="s">
        <v>1252</v>
      </c>
      <c r="C265" s="347" t="s">
        <v>931</v>
      </c>
      <c r="D265" s="216"/>
      <c r="E265" s="216" t="str">
        <f ca="1">IF(ISERROR($V265),"",OFFSET('Smelter Look-up'!$D$4,$V265-4,0)&amp;"")</f>
        <v>JAPAN</v>
      </c>
      <c r="F265" s="216" t="str">
        <f ca="1">IF(ISERROR($V265),"",OFFSET('Smelter Look-up'!$E$4,$V265-4,0))</f>
        <v>CID001869</v>
      </c>
      <c r="G265" s="216" t="str">
        <f ca="1">IF(C265=$X$4,"Enter smelter details", IF(ISERROR($V265),"",OFFSET('Smelter Look-up'!$F$4,$V265-4,0)))</f>
        <v>RMI</v>
      </c>
      <c r="H265" s="217">
        <f ca="1">IF(ISERROR($V265),"",OFFSET('Smelter Look-up'!$G$4,$V265-4,0))</f>
        <v>0</v>
      </c>
      <c r="I265" s="218" t="str">
        <f ca="1">IF(ISERROR($V265),"",OFFSET('Smelter Look-up'!$H$4,$V265-4,0))</f>
        <v>Harima</v>
      </c>
      <c r="J265" s="218" t="str">
        <f ca="1">IF(ISERROR($V265),"",OFFSET('Smelter Look-up'!$I$4,$V265-4,0))</f>
        <v>Hyogo</v>
      </c>
      <c r="K265" s="267"/>
      <c r="L265" s="267"/>
      <c r="M265" s="267"/>
      <c r="N265" s="267"/>
      <c r="O265" s="267"/>
      <c r="P265" s="219"/>
      <c r="Q265" s="268" t="s">
        <v>15524</v>
      </c>
      <c r="R265" s="216" t="str">
        <f ca="1">IF(ISERROR($V265),"",OFFSET('Smelter Look-up'!$C$4,$V265-4,0)&amp;"")</f>
        <v>Taki Chemical Co., Ltd.</v>
      </c>
      <c r="S265" s="224" t="str">
        <f t="shared" ca="1" si="12"/>
        <v>JP</v>
      </c>
      <c r="T265" s="224" t="str">
        <f ca="1">IF(B265="","",IF(ISERROR(MATCH($J265,SorP!$B$1:$B$6230,0)),"",INDIRECT("'SorP'!$A$"&amp;MATCH($J265,SorP!$B$1:$B$6230,0))))</f>
        <v>JP-28</v>
      </c>
      <c r="U265" s="239"/>
      <c r="V265" s="269">
        <f>IF(C265="",NA(),MATCH($B265&amp;$C265,'Smelter Look-up'!$J:$J,0))</f>
        <v>340</v>
      </c>
      <c r="W265" s="270"/>
      <c r="X265" s="270">
        <f t="shared" ca="1" si="13"/>
        <v>0</v>
      </c>
      <c r="Y265" s="270"/>
      <c r="Z265" s="270"/>
      <c r="AB265" s="272" t="str">
        <f t="shared" si="14"/>
        <v>TantalumTaki Chemicals</v>
      </c>
    </row>
    <row r="266" spans="1:28" s="271" customFormat="1" ht="25.5" customHeight="1">
      <c r="A266" s="215"/>
      <c r="B266" s="216" t="s">
        <v>1253</v>
      </c>
      <c r="C266" s="347" t="s">
        <v>158</v>
      </c>
      <c r="D266" s="216"/>
      <c r="E266" s="216" t="str">
        <f ca="1">IF(ISERROR($V266),"",OFFSET('Smelter Look-up'!$D$4,$V266-4,0)&amp;"")</f>
        <v>UNITED STATES OF AMERICA</v>
      </c>
      <c r="F266" s="216" t="str">
        <f ca="1">IF(ISERROR($V266),"",OFFSET('Smelter Look-up'!$E$4,$V266-4,0))</f>
        <v>CID000105</v>
      </c>
      <c r="G266" s="216" t="str">
        <f ca="1">IF(C266=$X$4,"Enter smelter details", IF(ISERROR($V266),"",OFFSET('Smelter Look-up'!$F$4,$V266-4,0)))</f>
        <v>RMI</v>
      </c>
      <c r="H266" s="217">
        <f ca="1">IF(ISERROR($V266),"",OFFSET('Smelter Look-up'!$G$4,$V266-4,0))</f>
        <v>0</v>
      </c>
      <c r="I266" s="218" t="str">
        <f ca="1">IF(ISERROR($V266),"",OFFSET('Smelter Look-up'!$H$4,$V266-4,0))</f>
        <v>Huntsville</v>
      </c>
      <c r="J266" s="218" t="str">
        <f ca="1">IF(ISERROR($V266),"",OFFSET('Smelter Look-up'!$I$4,$V266-4,0))</f>
        <v>Alabama</v>
      </c>
      <c r="K266" s="267"/>
      <c r="L266" s="267"/>
      <c r="M266" s="267"/>
      <c r="N266" s="267"/>
      <c r="O266" s="267"/>
      <c r="P266" s="219"/>
      <c r="Q266" s="268" t="s">
        <v>15524</v>
      </c>
      <c r="R266" s="216" t="str">
        <f ca="1">IF(ISERROR($V266),"",OFFSET('Smelter Look-up'!$C$4,$V266-4,0)&amp;"")</f>
        <v>Kennametal Huntsville</v>
      </c>
      <c r="S266" s="224" t="str">
        <f t="shared" ca="1" si="12"/>
        <v>US</v>
      </c>
      <c r="T266" s="224" t="str">
        <f ca="1">IF(B266="","",IF(ISERROR(MATCH($J266,SorP!$B$1:$B$6230,0)),"",INDIRECT("'SorP'!$A$"&amp;MATCH($J266,SorP!$B$1:$B$6230,0))))</f>
        <v>US-AL</v>
      </c>
      <c r="U266" s="239"/>
      <c r="V266" s="269">
        <f>IF(C266="",NA(),MATCH($B266&amp;$C266,'Smelter Look-up'!$J:$J,0))</f>
        <v>562</v>
      </c>
      <c r="W266" s="270"/>
      <c r="X266" s="270">
        <f t="shared" ca="1" si="13"/>
        <v>0</v>
      </c>
      <c r="Y266" s="270"/>
      <c r="Z266" s="270"/>
      <c r="AB266" s="272" t="str">
        <f t="shared" si="14"/>
        <v>TungstenKennametal Huntsville</v>
      </c>
    </row>
    <row r="267" spans="1:28" s="271" customFormat="1" ht="25.5" customHeight="1">
      <c r="A267" s="215"/>
      <c r="B267" s="216" t="s">
        <v>1252</v>
      </c>
      <c r="C267" s="347" t="s">
        <v>2562</v>
      </c>
      <c r="D267" s="216"/>
      <c r="E267" s="216" t="str">
        <f ca="1">IF(ISERROR($V267),"",OFFSET('Smelter Look-up'!$D$4,$V267-4,0)&amp;"")</f>
        <v>INDIA</v>
      </c>
      <c r="F267" s="216" t="str">
        <f ca="1">IF(ISERROR($V267),"",OFFSET('Smelter Look-up'!$E$4,$V267-4,0))</f>
        <v>CID001163</v>
      </c>
      <c r="G267" s="216" t="str">
        <f ca="1">IF(C267=$X$4,"Enter smelter details", IF(ISERROR($V267),"",OFFSET('Smelter Look-up'!$F$4,$V267-4,0)))</f>
        <v>RMI</v>
      </c>
      <c r="H267" s="217">
        <f ca="1">IF(ISERROR($V267),"",OFFSET('Smelter Look-up'!$G$4,$V267-4,0))</f>
        <v>0</v>
      </c>
      <c r="I267" s="218" t="str">
        <f ca="1">IF(ISERROR($V267),"",OFFSET('Smelter Look-up'!$H$4,$V267-4,0))</f>
        <v>District Raigad</v>
      </c>
      <c r="J267" s="218" t="str">
        <f ca="1">IF(ISERROR($V267),"",OFFSET('Smelter Look-up'!$I$4,$V267-4,0))</f>
        <v>Maharashtra</v>
      </c>
      <c r="K267" s="267"/>
      <c r="L267" s="267"/>
      <c r="M267" s="267"/>
      <c r="N267" s="267"/>
      <c r="O267" s="267"/>
      <c r="P267" s="219"/>
      <c r="Q267" s="268" t="s">
        <v>15524</v>
      </c>
      <c r="R267" s="216" t="str">
        <f ca="1">IF(ISERROR($V267),"",OFFSET('Smelter Look-up'!$C$4,$V267-4,0)&amp;"")</f>
        <v>Metallurgical Products India Pvt., Ltd.</v>
      </c>
      <c r="S267" s="224" t="str">
        <f t="shared" ca="1" si="12"/>
        <v>IN</v>
      </c>
      <c r="T267" s="224" t="str">
        <f ca="1">IF(B267="","",IF(ISERROR(MATCH($J267,SorP!$B$1:$B$6230,0)),"",INDIRECT("'SorP'!$A$"&amp;MATCH($J267,SorP!$B$1:$B$6230,0))))</f>
        <v>IN-MH</v>
      </c>
      <c r="U267" s="239"/>
      <c r="V267" s="269">
        <f>IF(C267="",NA(),MATCH($B267&amp;$C267,'Smelter Look-up'!$J:$J,0))</f>
        <v>318</v>
      </c>
      <c r="W267" s="270"/>
      <c r="X267" s="270">
        <f t="shared" ca="1" si="13"/>
        <v>0</v>
      </c>
      <c r="Y267" s="270"/>
      <c r="Z267" s="270"/>
      <c r="AB267" s="272" t="str">
        <f t="shared" si="14"/>
        <v>TantalumMetallurgical Products India Pvt., Ltd.</v>
      </c>
    </row>
    <row r="268" spans="1:28" s="271" customFormat="1" ht="25.5" customHeight="1">
      <c r="A268" s="215"/>
      <c r="B268" s="216" t="s">
        <v>1252</v>
      </c>
      <c r="C268" s="347" t="s">
        <v>2569</v>
      </c>
      <c r="D268" s="216"/>
      <c r="E268" s="216" t="str">
        <f ca="1">IF(ISERROR($V268),"",OFFSET('Smelter Look-up'!$D$4,$V268-4,0)&amp;"")</f>
        <v>CHINA</v>
      </c>
      <c r="F268" s="216" t="str">
        <f ca="1">IF(ISERROR($V268),"",OFFSET('Smelter Look-up'!$E$4,$V268-4,0))</f>
        <v>CID001522</v>
      </c>
      <c r="G268" s="216" t="str">
        <f ca="1">IF(C268=$X$4,"Enter smelter details", IF(ISERROR($V268),"",OFFSET('Smelter Look-up'!$F$4,$V268-4,0)))</f>
        <v>RMI</v>
      </c>
      <c r="H268" s="217">
        <f ca="1">IF(ISERROR($V268),"",OFFSET('Smelter Look-up'!$G$4,$V268-4,0))</f>
        <v>0</v>
      </c>
      <c r="I268" s="218" t="str">
        <f ca="1">IF(ISERROR($V268),"",OFFSET('Smelter Look-up'!$H$4,$V268-4,0))</f>
        <v>Zhuzhou</v>
      </c>
      <c r="J268" s="218" t="str">
        <f ca="1">IF(ISERROR($V268),"",OFFSET('Smelter Look-up'!$I$4,$V268-4,0))</f>
        <v>Hunan Sheng</v>
      </c>
      <c r="K268" s="267"/>
      <c r="L268" s="267"/>
      <c r="M268" s="267"/>
      <c r="N268" s="267"/>
      <c r="O268" s="267"/>
      <c r="P268" s="219"/>
      <c r="Q268" s="268" t="s">
        <v>15524</v>
      </c>
      <c r="R268" s="216" t="str">
        <f ca="1">IF(ISERROR($V268),"",OFFSET('Smelter Look-up'!$C$4,$V268-4,0)&amp;"")</f>
        <v>RFH Tantalum Smeltery Co., Ltd./Yanling Jincheng Tantalum &amp; Niobium Co., Ltd.</v>
      </c>
      <c r="S268" s="224" t="str">
        <f t="shared" ca="1" si="12"/>
        <v>CN</v>
      </c>
      <c r="T268" s="224" t="str">
        <f ca="1">IF(B268="","",IF(ISERROR(MATCH($J268,SorP!$B$1:$B$6230,0)),"",INDIRECT("'SorP'!$A$"&amp;MATCH($J268,SorP!$B$1:$B$6230,0))))</f>
        <v>CN-HN</v>
      </c>
      <c r="U268" s="239"/>
      <c r="V268" s="269">
        <f>IF(C268="",NA(),MATCH($B268&amp;$C268,'Smelter Look-up'!$J:$J,0))</f>
        <v>335</v>
      </c>
      <c r="W268" s="270"/>
      <c r="X268" s="270">
        <f t="shared" ca="1" si="13"/>
        <v>0</v>
      </c>
      <c r="Y268" s="270"/>
      <c r="Z268" s="270"/>
      <c r="AB268" s="272" t="str">
        <f t="shared" si="14"/>
        <v>TantalumRFH Tantalum Smeltry Co., Ltd.</v>
      </c>
    </row>
    <row r="269" spans="1:28" s="271" customFormat="1" ht="25.5" customHeight="1">
      <c r="A269" s="215"/>
      <c r="B269" s="216" t="s">
        <v>1251</v>
      </c>
      <c r="C269" s="347" t="s">
        <v>2706</v>
      </c>
      <c r="D269" s="216"/>
      <c r="E269" s="216" t="str">
        <f ca="1">IF(ISERROR($V269),"",OFFSET('Smelter Look-up'!$D$4,$V269-4,0)&amp;"")</f>
        <v>INDONESIA</v>
      </c>
      <c r="F269" s="216" t="str">
        <f ca="1">IF(ISERROR($V269),"",OFFSET('Smelter Look-up'!$E$4,$V269-4,0))</f>
        <v>CID002593</v>
      </c>
      <c r="G269" s="216" t="str">
        <f ca="1">IF(C269=$X$4,"Enter smelter details", IF(ISERROR($V269),"",OFFSET('Smelter Look-up'!$F$4,$V269-4,0)))</f>
        <v>RMI</v>
      </c>
      <c r="H269" s="217">
        <f ca="1">IF(ISERROR($V269),"",OFFSET('Smelter Look-up'!$G$4,$V269-4,0))</f>
        <v>0</v>
      </c>
      <c r="I269" s="218" t="str">
        <f ca="1">IF(ISERROR($V269),"",OFFSET('Smelter Look-up'!$H$4,$V269-4,0))</f>
        <v>Pangkal Pinang</v>
      </c>
      <c r="J269" s="218" t="str">
        <f ca="1">IF(ISERROR($V269),"",OFFSET('Smelter Look-up'!$I$4,$V269-4,0))</f>
        <v>Kepulauan Bangka Belitung</v>
      </c>
      <c r="K269" s="267"/>
      <c r="L269" s="267"/>
      <c r="M269" s="267"/>
      <c r="N269" s="267"/>
      <c r="O269" s="267"/>
      <c r="P269" s="219"/>
      <c r="Q269" s="268" t="s">
        <v>15524</v>
      </c>
      <c r="R269" s="216" t="str">
        <f ca="1">IF(ISERROR($V269),"",OFFSET('Smelter Look-up'!$C$4,$V269-4,0)&amp;"")</f>
        <v>PT Rajehan Ariq</v>
      </c>
      <c r="S269" s="224" t="str">
        <f t="shared" ca="1" si="12"/>
        <v>ID</v>
      </c>
      <c r="T269" s="224" t="str">
        <f ca="1">IF(B269="","",IF(ISERROR(MATCH($J269,SorP!$B$1:$B$6230,0)),"",INDIRECT("'SorP'!$A$"&amp;MATCH($J269,SorP!$B$1:$B$6230,0))))</f>
        <v>ID-BB</v>
      </c>
      <c r="U269" s="239"/>
      <c r="V269" s="269">
        <f>IF(C269="",NA(),MATCH($B269&amp;$C269,'Smelter Look-up'!$J:$J,0))</f>
        <v>373</v>
      </c>
      <c r="W269" s="270"/>
      <c r="X269" s="270">
        <f t="shared" ca="1" si="13"/>
        <v>0</v>
      </c>
      <c r="Y269" s="270"/>
      <c r="Z269" s="270"/>
      <c r="AB269" s="272" t="str">
        <f t="shared" si="14"/>
        <v>TinCV Tiga Sekawan</v>
      </c>
    </row>
    <row r="270" spans="1:28" s="271" customFormat="1" ht="25.5" customHeight="1">
      <c r="A270" s="215"/>
      <c r="B270" s="216" t="s">
        <v>1253</v>
      </c>
      <c r="C270" s="347" t="s">
        <v>1512</v>
      </c>
      <c r="D270" s="216"/>
      <c r="E270" s="216" t="str">
        <f ca="1">IF(ISERROR($V270),"",OFFSET('Smelter Look-up'!$D$4,$V270-4,0)&amp;"")</f>
        <v>CHINA</v>
      </c>
      <c r="F270" s="216" t="str">
        <f ca="1">IF(ISERROR($V270),"",OFFSET('Smelter Look-up'!$E$4,$V270-4,0))</f>
        <v>CID000218</v>
      </c>
      <c r="G270" s="216" t="str">
        <f ca="1">IF(C270=$X$4,"Enter smelter details", IF(ISERROR($V270),"",OFFSET('Smelter Look-up'!$F$4,$V270-4,0)))</f>
        <v>RMI</v>
      </c>
      <c r="H270" s="217">
        <f ca="1">IF(ISERROR($V270),"",OFFSET('Smelter Look-up'!$G$4,$V270-4,0))</f>
        <v>0</v>
      </c>
      <c r="I270" s="218" t="str">
        <f ca="1">IF(ISERROR($V270),"",OFFSET('Smelter Look-up'!$H$4,$V270-4,0))</f>
        <v>Chaozhou</v>
      </c>
      <c r="J270" s="218" t="str">
        <f ca="1">IF(ISERROR($V270),"",OFFSET('Smelter Look-up'!$I$4,$V270-4,0))</f>
        <v>Guangdong Sheng</v>
      </c>
      <c r="K270" s="267"/>
      <c r="L270" s="267"/>
      <c r="M270" s="267"/>
      <c r="N270" s="267"/>
      <c r="O270" s="267"/>
      <c r="P270" s="219"/>
      <c r="Q270" s="268" t="s">
        <v>15524</v>
      </c>
      <c r="R270" s="216" t="str">
        <f ca="1">IF(ISERROR($V270),"",OFFSET('Smelter Look-up'!$C$4,$V270-4,0)&amp;"")</f>
        <v>Guangdong Xianglu Tungsten Co., Ltd.</v>
      </c>
      <c r="S270" s="224" t="str">
        <f t="shared" ca="1" si="12"/>
        <v>CN</v>
      </c>
      <c r="T270" s="224" t="str">
        <f ca="1">IF(B270="","",IF(ISERROR(MATCH($J270,SorP!$B$1:$B$6230,0)),"",INDIRECT("'SorP'!$A$"&amp;MATCH($J270,SorP!$B$1:$B$6230,0))))</f>
        <v>CN-GD</v>
      </c>
      <c r="U270" s="239"/>
      <c r="V270" s="269">
        <f>IF(C270="",NA(),MATCH($B270&amp;$C270,'Smelter Look-up'!$J:$J,0))</f>
        <v>539</v>
      </c>
      <c r="W270" s="270"/>
      <c r="X270" s="270">
        <f t="shared" ca="1" si="13"/>
        <v>0</v>
      </c>
      <c r="Y270" s="270"/>
      <c r="Z270" s="270"/>
      <c r="AB270" s="272" t="str">
        <f t="shared" si="14"/>
        <v>TungstenGuangdong Xianglu Tungsten Co., Ltd.</v>
      </c>
    </row>
    <row r="271" spans="1:28" s="271" customFormat="1" ht="25.5" customHeight="1">
      <c r="A271" s="215"/>
      <c r="B271" s="216" t="s">
        <v>1253</v>
      </c>
      <c r="C271" s="347" t="s">
        <v>1576</v>
      </c>
      <c r="D271" s="216"/>
      <c r="E271" s="216" t="str">
        <f ca="1">IF(ISERROR($V271),"",OFFSET('Smelter Look-up'!$D$4,$V271-4,0)&amp;"")</f>
        <v>VIET NAM</v>
      </c>
      <c r="F271" s="216" t="str">
        <f ca="1">IF(ISERROR($V271),"",OFFSET('Smelter Look-up'!$E$4,$V271-4,0))</f>
        <v>CID002543</v>
      </c>
      <c r="G271" s="216" t="str">
        <f ca="1">IF(C271=$X$4,"Enter smelter details", IF(ISERROR($V271),"",OFFSET('Smelter Look-up'!$F$4,$V271-4,0)))</f>
        <v>RMI</v>
      </c>
      <c r="H271" s="217">
        <f ca="1">IF(ISERROR($V271),"",OFFSET('Smelter Look-up'!$G$4,$V271-4,0))</f>
        <v>0</v>
      </c>
      <c r="I271" s="218" t="str">
        <f ca="1">IF(ISERROR($V271),"",OFFSET('Smelter Look-up'!$H$4,$V271-4,0))</f>
        <v>Dai Tu</v>
      </c>
      <c r="J271" s="218" t="str">
        <f ca="1">IF(ISERROR($V271),"",OFFSET('Smelter Look-up'!$I$4,$V271-4,0))</f>
        <v>Thái Nguyên</v>
      </c>
      <c r="K271" s="267"/>
      <c r="L271" s="267"/>
      <c r="M271" s="267"/>
      <c r="N271" s="267"/>
      <c r="O271" s="267"/>
      <c r="P271" s="219"/>
      <c r="Q271" s="268" t="s">
        <v>15524</v>
      </c>
      <c r="R271" s="216" t="str">
        <f ca="1">IF(ISERROR($V271),"",OFFSET('Smelter Look-up'!$C$4,$V271-4,0)&amp;"")</f>
        <v>Masan Tungsten Chemical LLC (MTC)</v>
      </c>
      <c r="S271" s="224" t="str">
        <f t="shared" ca="1" si="12"/>
        <v>VN</v>
      </c>
      <c r="T271" s="224" t="str">
        <f ca="1">IF(B271="","",IF(ISERROR(MATCH($J271,SorP!$B$1:$B$6230,0)),"",INDIRECT("'SorP'!$A$"&amp;MATCH($J271,SorP!$B$1:$B$6230,0))))</f>
        <v>VN-69</v>
      </c>
      <c r="U271" s="239"/>
      <c r="V271" s="269">
        <f>IF(C271="",NA(),MATCH($B271&amp;$C271,'Smelter Look-up'!$J:$J,0))</f>
        <v>569</v>
      </c>
      <c r="W271" s="270"/>
      <c r="X271" s="270">
        <f t="shared" ca="1" si="13"/>
        <v>0</v>
      </c>
      <c r="Y271" s="270"/>
      <c r="Z271" s="270"/>
      <c r="AB271" s="272" t="str">
        <f t="shared" si="14"/>
        <v>TungstenNui Phao H.C. Starck Tungsten Chemicals Manufacturing LLC</v>
      </c>
    </row>
    <row r="272" spans="1:28" s="271" customFormat="1" ht="25.5" customHeight="1">
      <c r="A272" s="215"/>
      <c r="B272" s="216" t="s">
        <v>1251</v>
      </c>
      <c r="C272" s="347" t="s">
        <v>2063</v>
      </c>
      <c r="D272" s="216"/>
      <c r="E272" s="216" t="str">
        <f ca="1">IF(ISERROR($V272),"",OFFSET('Smelter Look-up'!$D$4,$V272-4,0)&amp;"")</f>
        <v>VIET NAM</v>
      </c>
      <c r="F272" s="216" t="str">
        <f ca="1">IF(ISERROR($V272),"",OFFSET('Smelter Look-up'!$E$4,$V272-4,0))</f>
        <v>CID002572</v>
      </c>
      <c r="G272" s="216" t="str">
        <f ca="1">IF(C272=$X$4,"Enter smelter details", IF(ISERROR($V272),"",OFFSET('Smelter Look-up'!$F$4,$V272-4,0)))</f>
        <v>RMI</v>
      </c>
      <c r="H272" s="217">
        <f ca="1">IF(ISERROR($V272),"",OFFSET('Smelter Look-up'!$G$4,$V272-4,0))</f>
        <v>0</v>
      </c>
      <c r="I272" s="218" t="str">
        <f ca="1">IF(ISERROR($V272),"",OFFSET('Smelter Look-up'!$H$4,$V272-4,0))</f>
        <v>Tinh Tuc</v>
      </c>
      <c r="J272" s="218" t="str">
        <f ca="1">IF(ISERROR($V272),"",OFFSET('Smelter Look-up'!$I$4,$V272-4,0))</f>
        <v>Cao Bằng</v>
      </c>
      <c r="K272" s="267"/>
      <c r="L272" s="267"/>
      <c r="M272" s="267"/>
      <c r="N272" s="267"/>
      <c r="O272" s="267"/>
      <c r="P272" s="219"/>
      <c r="Q272" s="268" t="s">
        <v>15524</v>
      </c>
      <c r="R272" s="216" t="str">
        <f ca="1">IF(ISERROR($V272),"",OFFSET('Smelter Look-up'!$C$4,$V272-4,0)&amp;"")</f>
        <v>Electro-Mechanical Facility of the Cao Bang Minerals &amp; Metallurgy Joint Stock Company</v>
      </c>
      <c r="S272" s="224" t="str">
        <f t="shared" ca="1" si="12"/>
        <v>VN</v>
      </c>
      <c r="T272" s="224" t="str">
        <f ca="1">IF(B272="","",IF(ISERROR(MATCH($J272,SorP!$B$1:$B$6230,0)),"",INDIRECT("'SorP'!$A$"&amp;MATCH($J272,SorP!$B$1:$B$6230,0))))</f>
        <v>VN-04</v>
      </c>
      <c r="U272" s="239"/>
      <c r="V272" s="269">
        <f>IF(C272="",NA(),MATCH($B272&amp;$C272,'Smelter Look-up'!$J:$J,0))</f>
        <v>379</v>
      </c>
      <c r="W272" s="270"/>
      <c r="X272" s="270">
        <f t="shared" ca="1" si="13"/>
        <v>0</v>
      </c>
      <c r="Y272" s="270"/>
      <c r="Z272" s="270"/>
      <c r="AB272" s="272" t="str">
        <f t="shared" si="14"/>
        <v>TinElectro-Mechanical Facility of the Cao Bang Minerals &amp; Metallurgy Joint Stock Company</v>
      </c>
    </row>
    <row r="273" spans="1:28" s="271" customFormat="1" ht="25.5" customHeight="1">
      <c r="A273" s="215"/>
      <c r="B273" s="216" t="s">
        <v>1251</v>
      </c>
      <c r="C273" s="347" t="s">
        <v>13314</v>
      </c>
      <c r="D273" s="216"/>
      <c r="E273" s="216" t="str">
        <f ca="1">IF(ISERROR($V273),"",OFFSET('Smelter Look-up'!$D$4,$V273-4,0)&amp;"")</f>
        <v>BRAZIL</v>
      </c>
      <c r="F273" s="216" t="str">
        <f ca="1">IF(ISERROR($V273),"",OFFSET('Smelter Look-up'!$E$4,$V273-4,0))</f>
        <v>CID000448</v>
      </c>
      <c r="G273" s="216" t="str">
        <f ca="1">IF(C273=$X$4,"Enter smelter details", IF(ISERROR($V273),"",OFFSET('Smelter Look-up'!$F$4,$V273-4,0)))</f>
        <v>RMI</v>
      </c>
      <c r="H273" s="217">
        <f ca="1">IF(ISERROR($V273),"",OFFSET('Smelter Look-up'!$G$4,$V273-4,0))</f>
        <v>0</v>
      </c>
      <c r="I273" s="218" t="str">
        <f ca="1">IF(ISERROR($V273),"",OFFSET('Smelter Look-up'!$H$4,$V273-4,0))</f>
        <v>Ariquemes</v>
      </c>
      <c r="J273" s="218" t="str">
        <f ca="1">IF(ISERROR($V273),"",OFFSET('Smelter Look-up'!$I$4,$V273-4,0))</f>
        <v>Rondônia</v>
      </c>
      <c r="K273" s="267"/>
      <c r="L273" s="267"/>
      <c r="M273" s="267"/>
      <c r="N273" s="267"/>
      <c r="O273" s="267"/>
      <c r="P273" s="219"/>
      <c r="Q273" s="268" t="s">
        <v>15524</v>
      </c>
      <c r="R273" s="216" t="str">
        <f ca="1">IF(ISERROR($V273),"",OFFSET('Smelter Look-up'!$C$4,$V273-4,0)&amp;"")</f>
        <v>Estanho de Rondonia S.A.</v>
      </c>
      <c r="S273" s="224" t="str">
        <f t="shared" ca="1" si="12"/>
        <v>BR</v>
      </c>
      <c r="T273" s="224" t="str">
        <f ca="1">IF(B273="","",IF(ISERROR(MATCH($J273,SorP!$B$1:$B$6230,0)),"",INDIRECT("'SorP'!$A$"&amp;MATCH($J273,SorP!$B$1:$B$6230,0))))</f>
        <v>BR-RO</v>
      </c>
      <c r="U273" s="239"/>
      <c r="V273" s="269">
        <f>IF(C273="",NA(),MATCH($B273&amp;$C273,'Smelter Look-up'!$J:$J,0))</f>
        <v>384</v>
      </c>
      <c r="W273" s="270"/>
      <c r="X273" s="270">
        <f t="shared" ca="1" si="13"/>
        <v>0</v>
      </c>
      <c r="Y273" s="270"/>
      <c r="Z273" s="270"/>
      <c r="AB273" s="272" t="str">
        <f t="shared" si="14"/>
        <v>TinEstanho de Rondonia S.A.</v>
      </c>
    </row>
    <row r="274" spans="1:28" s="271" customFormat="1" ht="25.5" customHeight="1">
      <c r="A274" s="215"/>
      <c r="B274" s="216" t="s">
        <v>1251</v>
      </c>
      <c r="C274" s="347" t="s">
        <v>15523</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t="s">
        <v>15524</v>
      </c>
      <c r="R274" s="216" t="str">
        <f ca="1">IF(ISERROR($V274),"",OFFSET('Smelter Look-up'!$C$4,$V274-4,0)&amp;"")</f>
        <v/>
      </c>
      <c r="S274" s="224" t="str">
        <f t="shared" ca="1" si="12"/>
        <v>Unknown</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TinJiangxi Ketai Advanced Material Co., Ltd.</v>
      </c>
    </row>
    <row r="275" spans="1:28" s="271" customFormat="1" ht="25.5" customHeight="1">
      <c r="A275" s="215"/>
      <c r="B275" s="216" t="s">
        <v>1251</v>
      </c>
      <c r="C275" s="347" t="s">
        <v>2066</v>
      </c>
      <c r="D275" s="216"/>
      <c r="E275" s="216" t="str">
        <f ca="1">IF(ISERROR($V275),"",OFFSET('Smelter Look-up'!$D$4,$V275-4,0)&amp;"")</f>
        <v>VIET NAM</v>
      </c>
      <c r="F275" s="216" t="str">
        <f ca="1">IF(ISERROR($V275),"",OFFSET('Smelter Look-up'!$E$4,$V275-4,0))</f>
        <v>CID002573</v>
      </c>
      <c r="G275" s="216" t="str">
        <f ca="1">IF(C275=$X$4,"Enter smelter details", IF(ISERROR($V275),"",OFFSET('Smelter Look-up'!$F$4,$V275-4,0)))</f>
        <v>RMI</v>
      </c>
      <c r="H275" s="217">
        <f ca="1">IF(ISERROR($V275),"",OFFSET('Smelter Look-up'!$G$4,$V275-4,0))</f>
        <v>0</v>
      </c>
      <c r="I275" s="218" t="str">
        <f ca="1">IF(ISERROR($V275),"",OFFSET('Smelter Look-up'!$H$4,$V275-4,0))</f>
        <v>Quy Hop</v>
      </c>
      <c r="J275" s="218" t="str">
        <f ca="1">IF(ISERROR($V275),"",OFFSET('Smelter Look-up'!$I$4,$V275-4,0))</f>
        <v>Nghệ An</v>
      </c>
      <c r="K275" s="267"/>
      <c r="L275" s="267"/>
      <c r="M275" s="267"/>
      <c r="N275" s="267"/>
      <c r="O275" s="267"/>
      <c r="P275" s="219"/>
      <c r="Q275" s="268" t="s">
        <v>15524</v>
      </c>
      <c r="R275" s="216" t="str">
        <f ca="1">IF(ISERROR($V275),"",OFFSET('Smelter Look-up'!$C$4,$V275-4,0)&amp;"")</f>
        <v>Nghe Tinh Non-Ferrous Metals Joint Stock Company</v>
      </c>
      <c r="S275" s="224" t="str">
        <f t="shared" ca="1" si="12"/>
        <v>VN</v>
      </c>
      <c r="T275" s="224" t="str">
        <f ca="1">IF(B275="","",IF(ISERROR(MATCH($J275,SorP!$B$1:$B$6230,0)),"",INDIRECT("'SorP'!$A$"&amp;MATCH($J275,SorP!$B$1:$B$6230,0))))</f>
        <v>VN-22</v>
      </c>
      <c r="U275" s="239"/>
      <c r="V275" s="269">
        <f>IF(C275="",NA(),MATCH($B275&amp;$C275,'Smelter Look-up'!$J:$J,0))</f>
        <v>434</v>
      </c>
      <c r="W275" s="270"/>
      <c r="X275" s="270">
        <f t="shared" ca="1" si="13"/>
        <v>0</v>
      </c>
      <c r="Y275" s="270"/>
      <c r="Z275" s="270"/>
      <c r="AB275" s="272" t="str">
        <f t="shared" si="14"/>
        <v>TinNghe Tinh Non-Ferrous Metals Joint Stock Company</v>
      </c>
    </row>
    <row r="276" spans="1:28" s="271" customFormat="1" ht="25.5" customHeight="1">
      <c r="A276" s="215"/>
      <c r="B276" s="216" t="s">
        <v>1251</v>
      </c>
      <c r="C276" s="347" t="s">
        <v>3225</v>
      </c>
      <c r="D276" s="216"/>
      <c r="E276" s="216" t="str">
        <f ca="1">IF(ISERROR($V276),"",OFFSET('Smelter Look-up'!$D$4,$V276-4,0)&amp;"")</f>
        <v>BRAZIL</v>
      </c>
      <c r="F276" s="216" t="str">
        <f ca="1">IF(ISERROR($V276),"",OFFSET('Smelter Look-up'!$E$4,$V276-4,0))</f>
        <v>CID002756</v>
      </c>
      <c r="G276" s="216" t="str">
        <f ca="1">IF(C276=$X$4,"Enter smelter details", IF(ISERROR($V276),"",OFFSET('Smelter Look-up'!$F$4,$V276-4,0)))</f>
        <v>RMI</v>
      </c>
      <c r="H276" s="217">
        <f ca="1">IF(ISERROR($V276),"",OFFSET('Smelter Look-up'!$G$4,$V276-4,0))</f>
        <v>0</v>
      </c>
      <c r="I276" s="218" t="str">
        <f ca="1">IF(ISERROR($V276),"",OFFSET('Smelter Look-up'!$H$4,$V276-4,0))</f>
        <v>Piracicaba</v>
      </c>
      <c r="J276" s="218" t="str">
        <f ca="1">IF(ISERROR($V276),"",OFFSET('Smelter Look-up'!$I$4,$V276-4,0))</f>
        <v>São Paulo</v>
      </c>
      <c r="K276" s="267"/>
      <c r="L276" s="267"/>
      <c r="M276" s="267"/>
      <c r="N276" s="267"/>
      <c r="O276" s="267"/>
      <c r="P276" s="219"/>
      <c r="Q276" s="268" t="s">
        <v>15524</v>
      </c>
      <c r="R276" s="216" t="str">
        <f ca="1">IF(ISERROR($V276),"",OFFSET('Smelter Look-up'!$C$4,$V276-4,0)&amp;"")</f>
        <v>Super Ligas</v>
      </c>
      <c r="S276" s="224" t="str">
        <f t="shared" ca="1" si="12"/>
        <v>BR</v>
      </c>
      <c r="T276" s="224" t="str">
        <f ca="1">IF(B276="","",IF(ISERROR(MATCH($J276,SorP!$B$1:$B$6230,0)),"",INDIRECT("'SorP'!$A$"&amp;MATCH($J276,SorP!$B$1:$B$6230,0))))</f>
        <v>BR-SP</v>
      </c>
      <c r="U276" s="239"/>
      <c r="V276" s="269">
        <f>IF(C276="",NA(),MATCH($B276&amp;$C276,'Smelter Look-up'!$J:$J,0))</f>
        <v>484</v>
      </c>
      <c r="W276" s="270"/>
      <c r="X276" s="270">
        <f t="shared" ca="1" si="13"/>
        <v>0</v>
      </c>
      <c r="Y276" s="270"/>
      <c r="Z276" s="270"/>
      <c r="AB276" s="272" t="str">
        <f t="shared" si="14"/>
        <v>TinSuper Ligas</v>
      </c>
    </row>
    <row r="277" spans="1:28" s="271" customFormat="1" ht="25.5" customHeight="1">
      <c r="A277" s="215"/>
      <c r="B277" s="216" t="s">
        <v>1251</v>
      </c>
      <c r="C277" s="347" t="s">
        <v>2069</v>
      </c>
      <c r="D277" s="216"/>
      <c r="E277" s="216" t="str">
        <f ca="1">IF(ISERROR($V277),"",OFFSET('Smelter Look-up'!$D$4,$V277-4,0)&amp;"")</f>
        <v>VIET NAM</v>
      </c>
      <c r="F277" s="216" t="str">
        <f ca="1">IF(ISERROR($V277),"",OFFSET('Smelter Look-up'!$E$4,$V277-4,0))</f>
        <v>CID002574</v>
      </c>
      <c r="G277" s="216" t="str">
        <f ca="1">IF(C277=$X$4,"Enter smelter details", IF(ISERROR($V277),"",OFFSET('Smelter Look-up'!$F$4,$V277-4,0)))</f>
        <v>RMI</v>
      </c>
      <c r="H277" s="217">
        <f ca="1">IF(ISERROR($V277),"",OFFSET('Smelter Look-up'!$G$4,$V277-4,0))</f>
        <v>0</v>
      </c>
      <c r="I277" s="218" t="str">
        <f ca="1">IF(ISERROR($V277),"",OFFSET('Smelter Look-up'!$H$4,$V277-4,0))</f>
        <v>Tan Quang</v>
      </c>
      <c r="J277" s="218" t="str">
        <f ca="1">IF(ISERROR($V277),"",OFFSET('Smelter Look-up'!$I$4,$V277-4,0))</f>
        <v>Tuyên Quang</v>
      </c>
      <c r="K277" s="267"/>
      <c r="L277" s="267"/>
      <c r="M277" s="267"/>
      <c r="N277" s="267"/>
      <c r="O277" s="267"/>
      <c r="P277" s="219"/>
      <c r="Q277" s="268" t="s">
        <v>15524</v>
      </c>
      <c r="R277" s="216" t="str">
        <f ca="1">IF(ISERROR($V277),"",OFFSET('Smelter Look-up'!$C$4,$V277-4,0)&amp;"")</f>
        <v>Tuyen Quang Non-Ferrous Metals Joint Stock Company</v>
      </c>
      <c r="S277" s="224" t="str">
        <f t="shared" ca="1" si="12"/>
        <v>VN</v>
      </c>
      <c r="T277" s="224" t="str">
        <f ca="1">IF(B277="","",IF(ISERROR(MATCH($J277,SorP!$B$1:$B$6230,0)),"",INDIRECT("'SorP'!$A$"&amp;MATCH($J277,SorP!$B$1:$B$6230,0))))</f>
        <v>VN-07</v>
      </c>
      <c r="U277" s="239"/>
      <c r="V277" s="269">
        <f>IF(C277="",NA(),MATCH($B277&amp;$C277,'Smelter Look-up'!$J:$J,0))</f>
        <v>493</v>
      </c>
      <c r="W277" s="270"/>
      <c r="X277" s="270">
        <f t="shared" ca="1" si="13"/>
        <v>0</v>
      </c>
      <c r="Y277" s="270"/>
      <c r="Z277" s="270"/>
      <c r="AB277" s="272" t="str">
        <f t="shared" si="14"/>
        <v>TinTuyen Quang Non-Ferrous Metals Joint Stock Company</v>
      </c>
    </row>
    <row r="278" spans="1:28" s="271" customFormat="1" ht="25.5" customHeight="1">
      <c r="A278" s="215"/>
      <c r="B278" s="216" t="s">
        <v>1250</v>
      </c>
      <c r="C278" s="347" t="s">
        <v>3093</v>
      </c>
      <c r="D278" s="216"/>
      <c r="E278" s="216" t="str">
        <f ca="1">IF(ISERROR($V278),"",OFFSET('Smelter Look-up'!$D$4,$V278-4,0)&amp;"")</f>
        <v>UNITED STATES OF AMERICA</v>
      </c>
      <c r="F278" s="216" t="str">
        <f ca="1">IF(ISERROR($V278),"",OFFSET('Smelter Look-up'!$E$4,$V278-4,0))</f>
        <v>CID002708</v>
      </c>
      <c r="G278" s="216" t="str">
        <f ca="1">IF(C278=$X$4,"Enter smelter details", IF(ISERROR($V278),"",OFFSET('Smelter Look-up'!$F$4,$V278-4,0)))</f>
        <v>RMI</v>
      </c>
      <c r="H278" s="217">
        <f ca="1">IF(ISERROR($V278),"",OFFSET('Smelter Look-up'!$G$4,$V278-4,0))</f>
        <v>0</v>
      </c>
      <c r="I278" s="218" t="str">
        <f ca="1">IF(ISERROR($V278),"",OFFSET('Smelter Look-up'!$H$4,$V278-4,0))</f>
        <v>Fairless Hills</v>
      </c>
      <c r="J278" s="218" t="str">
        <f ca="1">IF(ISERROR($V278),"",OFFSET('Smelter Look-up'!$I$4,$V278-4,0))</f>
        <v>Pennsylvania</v>
      </c>
      <c r="K278" s="267"/>
      <c r="L278" s="267"/>
      <c r="M278" s="267"/>
      <c r="N278" s="267"/>
      <c r="O278" s="267"/>
      <c r="P278" s="219"/>
      <c r="Q278" s="268" t="s">
        <v>15524</v>
      </c>
      <c r="R278" s="216" t="str">
        <f ca="1">IF(ISERROR($V278),"",OFFSET('Smelter Look-up'!$C$4,$V278-4,0)&amp;"")</f>
        <v>Abington Reldan Metals, LLC</v>
      </c>
      <c r="S278" s="224" t="str">
        <f t="shared" ca="1" si="12"/>
        <v>US</v>
      </c>
      <c r="T278" s="224" t="str">
        <f ca="1">IF(B278="","",IF(ISERROR(MATCH($J278,SorP!$B$1:$B$6230,0)),"",INDIRECT("'SorP'!$A$"&amp;MATCH($J278,SorP!$B$1:$B$6230,0))))</f>
        <v>US-PA</v>
      </c>
      <c r="U278" s="239"/>
      <c r="V278" s="269">
        <f>IF(C278="",NA(),MATCH($B278&amp;$C278,'Smelter Look-up'!$J:$J,0))</f>
        <v>6</v>
      </c>
      <c r="W278" s="270"/>
      <c r="X278" s="270">
        <f t="shared" ca="1" si="13"/>
        <v>0</v>
      </c>
      <c r="Y278" s="270"/>
      <c r="Z278" s="270"/>
      <c r="AB278" s="272" t="str">
        <f t="shared" si="14"/>
        <v>GoldAbington Reldan Metals, LLC</v>
      </c>
    </row>
    <row r="279" spans="1:28" s="271" customFormat="1" ht="25.5" customHeight="1">
      <c r="A279" s="215"/>
      <c r="B279" s="216" t="s">
        <v>1250</v>
      </c>
      <c r="C279" s="347" t="s">
        <v>714</v>
      </c>
      <c r="D279" s="216"/>
      <c r="E279" s="216" t="str">
        <f ca="1">IF(ISERROR($V279),"",OFFSET('Smelter Look-up'!$D$4,$V279-4,0)&amp;"")</f>
        <v>TURKEY</v>
      </c>
      <c r="F279" s="216" t="str">
        <f ca="1">IF(ISERROR($V279),"",OFFSET('Smelter Look-up'!$E$4,$V279-4,0))</f>
        <v>CID000103</v>
      </c>
      <c r="G279" s="216" t="str">
        <f ca="1">IF(C279=$X$4,"Enter smelter details", IF(ISERROR($V279),"",OFFSET('Smelter Look-up'!$F$4,$V279-4,0)))</f>
        <v>RMI</v>
      </c>
      <c r="H279" s="217">
        <f ca="1">IF(ISERROR($V279),"",OFFSET('Smelter Look-up'!$G$4,$V279-4,0))</f>
        <v>0</v>
      </c>
      <c r="I279" s="218" t="str">
        <f ca="1">IF(ISERROR($V279),"",OFFSET('Smelter Look-up'!$H$4,$V279-4,0))</f>
        <v>Istanbul</v>
      </c>
      <c r="J279" s="218" t="str">
        <f ca="1">IF(ISERROR($V279),"",OFFSET('Smelter Look-up'!$I$4,$V279-4,0))</f>
        <v>İstanbul</v>
      </c>
      <c r="K279" s="267"/>
      <c r="L279" s="267"/>
      <c r="M279" s="267"/>
      <c r="N279" s="267"/>
      <c r="O279" s="267"/>
      <c r="P279" s="219"/>
      <c r="Q279" s="268" t="s">
        <v>15524</v>
      </c>
      <c r="R279" s="216" t="str">
        <f ca="1">IF(ISERROR($V279),"",OFFSET('Smelter Look-up'!$C$4,$V279-4,0)&amp;"")</f>
        <v>Atasay Kuyumculuk Sanayi Ve Ticaret A.S.</v>
      </c>
      <c r="S279" s="224" t="str">
        <f t="shared" ca="1" si="12"/>
        <v>TR</v>
      </c>
      <c r="T279" s="224" t="str">
        <f ca="1">IF(B279="","",IF(ISERROR(MATCH($J279,SorP!$B$1:$B$6230,0)),"",INDIRECT("'SorP'!$A$"&amp;MATCH($J279,SorP!$B$1:$B$6230,0))))</f>
        <v>TR-34</v>
      </c>
      <c r="U279" s="239"/>
      <c r="V279" s="269">
        <f>IF(C279="",NA(),MATCH($B279&amp;$C279,'Smelter Look-up'!$J:$J,0))</f>
        <v>29</v>
      </c>
      <c r="W279" s="270"/>
      <c r="X279" s="270">
        <f t="shared" ca="1" si="13"/>
        <v>0</v>
      </c>
      <c r="Y279" s="270"/>
      <c r="Z279" s="270"/>
      <c r="AB279" s="272" t="str">
        <f t="shared" si="14"/>
        <v>GoldAtasay Kuyumculuk Sanayi Ve Ticaret A.S.</v>
      </c>
    </row>
    <row r="280" spans="1:28" s="271" customFormat="1" ht="25.5" customHeight="1">
      <c r="A280" s="215"/>
      <c r="B280" s="216" t="s">
        <v>1250</v>
      </c>
      <c r="C280" s="347" t="s">
        <v>1021</v>
      </c>
      <c r="D280" s="216"/>
      <c r="E280" s="216" t="str">
        <f ca="1">IF(ISERROR($V280),"",OFFSET('Smelter Look-up'!$D$4,$V280-4,0)&amp;"")</f>
        <v>MEXICO</v>
      </c>
      <c r="F280" s="216" t="str">
        <f ca="1">IF(ISERROR($V280),"",OFFSET('Smelter Look-up'!$E$4,$V280-4,0))</f>
        <v>CID000180</v>
      </c>
      <c r="G280" s="216" t="str">
        <f ca="1">IF(C280=$X$4,"Enter smelter details", IF(ISERROR($V280),"",OFFSET('Smelter Look-up'!$F$4,$V280-4,0)))</f>
        <v>RMI</v>
      </c>
      <c r="H280" s="217">
        <f ca="1">IF(ISERROR($V280),"",OFFSET('Smelter Look-up'!$G$4,$V280-4,0))</f>
        <v>0</v>
      </c>
      <c r="I280" s="218" t="str">
        <f ca="1">IF(ISERROR($V280),"",OFFSET('Smelter Look-up'!$H$4,$V280-4,0))</f>
        <v>Nacozari</v>
      </c>
      <c r="J280" s="218" t="str">
        <f ca="1">IF(ISERROR($V280),"",OFFSET('Smelter Look-up'!$I$4,$V280-4,0))</f>
        <v>Sonora</v>
      </c>
      <c r="K280" s="267"/>
      <c r="L280" s="267"/>
      <c r="M280" s="267"/>
      <c r="N280" s="267"/>
      <c r="O280" s="267"/>
      <c r="P280" s="219"/>
      <c r="Q280" s="268" t="s">
        <v>15524</v>
      </c>
      <c r="R280" s="216" t="str">
        <f ca="1">IF(ISERROR($V280),"",OFFSET('Smelter Look-up'!$C$4,$V280-4,0)&amp;"")</f>
        <v>Caridad</v>
      </c>
      <c r="S280" s="224" t="str">
        <f t="shared" ca="1" si="12"/>
        <v>MX</v>
      </c>
      <c r="T280" s="224" t="str">
        <f ca="1">IF(B280="","",IF(ISERROR(MATCH($J280,SorP!$B$1:$B$6230,0)),"",INDIRECT("'SorP'!$A$"&amp;MATCH($J280,SorP!$B$1:$B$6230,0))))</f>
        <v>MX-SON</v>
      </c>
      <c r="U280" s="239"/>
      <c r="V280" s="269">
        <f>IF(C280="",NA(),MATCH($B280&amp;$C280,'Smelter Look-up'!$J:$J,0))</f>
        <v>38</v>
      </c>
      <c r="W280" s="270"/>
      <c r="X280" s="270">
        <f t="shared" ca="1" si="13"/>
        <v>0</v>
      </c>
      <c r="Y280" s="270"/>
      <c r="Z280" s="270"/>
      <c r="AB280" s="272" t="str">
        <f t="shared" si="14"/>
        <v>GoldCaridad</v>
      </c>
    </row>
    <row r="281" spans="1:28" s="271" customFormat="1" ht="25.5" customHeight="1">
      <c r="A281" s="215"/>
      <c r="B281" s="216" t="s">
        <v>1250</v>
      </c>
      <c r="C281" s="347" t="s">
        <v>612</v>
      </c>
      <c r="D281" s="216"/>
      <c r="E281" s="216" t="str">
        <f ca="1">IF(ISERROR($V281),"",OFFSET('Smelter Look-up'!$D$4,$V281-4,0)&amp;"")</f>
        <v>JAPAN</v>
      </c>
      <c r="F281" s="216" t="str">
        <f ca="1">IF(ISERROR($V281),"",OFFSET('Smelter Look-up'!$E$4,$V281-4,0))</f>
        <v>CID000264</v>
      </c>
      <c r="G281" s="216" t="str">
        <f ca="1">IF(C281=$X$4,"Enter smelter details", IF(ISERROR($V281),"",OFFSET('Smelter Look-up'!$F$4,$V281-4,0)))</f>
        <v>RMI</v>
      </c>
      <c r="H281" s="217">
        <f ca="1">IF(ISERROR($V281),"",OFFSET('Smelter Look-up'!$G$4,$V281-4,0))</f>
        <v>0</v>
      </c>
      <c r="I281" s="218" t="str">
        <f ca="1">IF(ISERROR($V281),"",OFFSET('Smelter Look-up'!$H$4,$V281-4,0))</f>
        <v>Chiyoda</v>
      </c>
      <c r="J281" s="218" t="str">
        <f ca="1">IF(ISERROR($V281),"",OFFSET('Smelter Look-up'!$I$4,$V281-4,0))</f>
        <v>Tokyo</v>
      </c>
      <c r="K281" s="267"/>
      <c r="L281" s="267"/>
      <c r="M281" s="267"/>
      <c r="N281" s="267"/>
      <c r="O281" s="267"/>
      <c r="P281" s="219"/>
      <c r="Q281" s="268" t="s">
        <v>15524</v>
      </c>
      <c r="R281" s="216" t="str">
        <f ca="1">IF(ISERROR($V281),"",OFFSET('Smelter Look-up'!$C$4,$V281-4,0)&amp;"")</f>
        <v>Chugai Mining</v>
      </c>
      <c r="S281" s="224" t="str">
        <f t="shared" ca="1" si="12"/>
        <v>JP</v>
      </c>
      <c r="T281" s="224" t="str">
        <f ca="1">IF(B281="","",IF(ISERROR(MATCH($J281,SorP!$B$1:$B$6230,0)),"",INDIRECT("'SorP'!$A$"&amp;MATCH($J281,SorP!$B$1:$B$6230,0))))</f>
        <v>JP-13</v>
      </c>
      <c r="U281" s="239"/>
      <c r="V281" s="269">
        <f>IF(C281="",NA(),MATCH($B281&amp;$C281,'Smelter Look-up'!$J:$J,0))</f>
        <v>50</v>
      </c>
      <c r="W281" s="270"/>
      <c r="X281" s="270">
        <f t="shared" ca="1" si="13"/>
        <v>0</v>
      </c>
      <c r="Y281" s="270"/>
      <c r="Z281" s="270"/>
      <c r="AB281" s="272" t="str">
        <f t="shared" si="14"/>
        <v>GoldChugai Mining</v>
      </c>
    </row>
    <row r="282" spans="1:28" s="271" customFormat="1" ht="25.5" customHeight="1">
      <c r="A282" s="215"/>
      <c r="B282" s="216" t="s">
        <v>1250</v>
      </c>
      <c r="C282" s="347" t="s">
        <v>760</v>
      </c>
      <c r="D282" s="216"/>
      <c r="E282" s="216" t="str">
        <f ca="1">IF(ISERROR($V282),"",OFFSET('Smelter Look-up'!$D$4,$V282-4,0)&amp;"")</f>
        <v>CHINA</v>
      </c>
      <c r="F282" s="216" t="str">
        <f ca="1">IF(ISERROR($V282),"",OFFSET('Smelter Look-up'!$E$4,$V282-4,0))</f>
        <v>CID000343</v>
      </c>
      <c r="G282" s="216" t="str">
        <f ca="1">IF(C282=$X$4,"Enter smelter details", IF(ISERROR($V282),"",OFFSET('Smelter Look-up'!$F$4,$V282-4,0)))</f>
        <v>RMI</v>
      </c>
      <c r="H282" s="217">
        <f ca="1">IF(ISERROR($V282),"",OFFSET('Smelter Look-up'!$G$4,$V282-4,0))</f>
        <v>0</v>
      </c>
      <c r="I282" s="218" t="str">
        <f ca="1">IF(ISERROR($V282),"",OFFSET('Smelter Look-up'!$H$4,$V282-4,0))</f>
        <v>Huangshi</v>
      </c>
      <c r="J282" s="218" t="str">
        <f ca="1">IF(ISERROR($V282),"",OFFSET('Smelter Look-up'!$I$4,$V282-4,0))</f>
        <v>Hubei Sheng</v>
      </c>
      <c r="K282" s="267"/>
      <c r="L282" s="267"/>
      <c r="M282" s="267"/>
      <c r="N282" s="267"/>
      <c r="O282" s="267"/>
      <c r="P282" s="219"/>
      <c r="Q282" s="268" t="s">
        <v>15524</v>
      </c>
      <c r="R282" s="216" t="str">
        <f ca="1">IF(ISERROR($V282),"",OFFSET('Smelter Look-up'!$C$4,$V282-4,0)&amp;"")</f>
        <v>Daye Non-Ferrous Metals Mining Ltd.</v>
      </c>
      <c r="S282" s="224" t="str">
        <f t="shared" ca="1" si="12"/>
        <v>CN</v>
      </c>
      <c r="T282" s="224" t="str">
        <f ca="1">IF(B282="","",IF(ISERROR(MATCH($J282,SorP!$B$1:$B$6230,0)),"",INDIRECT("'SorP'!$A$"&amp;MATCH($J282,SorP!$B$1:$B$6230,0))))</f>
        <v>CN-HB</v>
      </c>
      <c r="U282" s="239"/>
      <c r="V282" s="269">
        <f>IF(C282="",NA(),MATCH($B282&amp;$C282,'Smelter Look-up'!$J:$J,0))</f>
        <v>53</v>
      </c>
      <c r="W282" s="270"/>
      <c r="X282" s="270">
        <f t="shared" ca="1" si="13"/>
        <v>0</v>
      </c>
      <c r="Y282" s="270"/>
      <c r="Z282" s="270"/>
      <c r="AB282" s="272" t="str">
        <f t="shared" si="14"/>
        <v>GoldDaye Non-Ferrous Metals Mining Ltd.</v>
      </c>
    </row>
    <row r="283" spans="1:28" s="271" customFormat="1" ht="25.5" customHeight="1">
      <c r="A283" s="215"/>
      <c r="B283" s="216" t="s">
        <v>1250</v>
      </c>
      <c r="C283" s="347" t="s">
        <v>3189</v>
      </c>
      <c r="D283" s="216"/>
      <c r="E283" s="216" t="str">
        <f ca="1">IF(ISERROR($V283),"",OFFSET('Smelter Look-up'!$D$4,$V283-4,0)&amp;"")</f>
        <v>INDIA</v>
      </c>
      <c r="F283" s="216" t="str">
        <f ca="1">IF(ISERROR($V283),"",OFFSET('Smelter Look-up'!$E$4,$V283-4,0))</f>
        <v>CID002852</v>
      </c>
      <c r="G283" s="216" t="str">
        <f ca="1">IF(C283=$X$4,"Enter smelter details", IF(ISERROR($V283),"",OFFSET('Smelter Look-up'!$F$4,$V283-4,0)))</f>
        <v>RMI</v>
      </c>
      <c r="H283" s="217">
        <f ca="1">IF(ISERROR($V283),"",OFFSET('Smelter Look-up'!$G$4,$V283-4,0))</f>
        <v>0</v>
      </c>
      <c r="I283" s="218" t="str">
        <f ca="1">IF(ISERROR($V283),"",OFFSET('Smelter Look-up'!$H$4,$V283-4,0))</f>
        <v>Ahmedabad</v>
      </c>
      <c r="J283" s="218" t="str">
        <f ca="1">IF(ISERROR($V283),"",OFFSET('Smelter Look-up'!$I$4,$V283-4,0))</f>
        <v>Gujarat</v>
      </c>
      <c r="K283" s="267"/>
      <c r="L283" s="267"/>
      <c r="M283" s="267"/>
      <c r="N283" s="267"/>
      <c r="O283" s="267"/>
      <c r="P283" s="219"/>
      <c r="Q283" s="268" t="s">
        <v>15524</v>
      </c>
      <c r="R283" s="216" t="str">
        <f ca="1">IF(ISERROR($V283),"",OFFSET('Smelter Look-up'!$C$4,$V283-4,0)&amp;"")</f>
        <v>GCC Gujrat Gold Centre Pvt. Ltd.</v>
      </c>
      <c r="S283" s="224" t="str">
        <f t="shared" ca="1" si="12"/>
        <v>IN</v>
      </c>
      <c r="T283" s="224" t="str">
        <f ca="1">IF(B283="","",IF(ISERROR(MATCH($J283,SorP!$B$1:$B$6230,0)),"",INDIRECT("'SorP'!$A$"&amp;MATCH($J283,SorP!$B$1:$B$6230,0))))</f>
        <v>IN-GJ</v>
      </c>
      <c r="U283" s="239"/>
      <c r="V283" s="269">
        <f>IF(C283="",NA(),MATCH($B283&amp;$C283,'Smelter Look-up'!$J:$J,0))</f>
        <v>74</v>
      </c>
      <c r="W283" s="270"/>
      <c r="X283" s="270">
        <f t="shared" ca="1" si="13"/>
        <v>0</v>
      </c>
      <c r="Y283" s="270"/>
      <c r="Z283" s="270"/>
      <c r="AB283" s="272" t="str">
        <f t="shared" si="14"/>
        <v>GoldGCC Gujrat Gold Centre Pvt. Ltd.</v>
      </c>
    </row>
    <row r="284" spans="1:28" s="271" customFormat="1" ht="25.5" customHeight="1">
      <c r="A284" s="215"/>
      <c r="B284" s="216" t="s">
        <v>1250</v>
      </c>
      <c r="C284" s="347" t="s">
        <v>2652</v>
      </c>
      <c r="D284" s="216"/>
      <c r="E284" s="216" t="str">
        <f ca="1">IF(ISERROR($V284),"",OFFSET('Smelter Look-up'!$D$4,$V284-4,0)&amp;"")</f>
        <v>CHINA</v>
      </c>
      <c r="F284" s="216" t="str">
        <f ca="1">IF(ISERROR($V284),"",OFFSET('Smelter Look-up'!$E$4,$V284-4,0))</f>
        <v>CID001909</v>
      </c>
      <c r="G284" s="216" t="str">
        <f ca="1">IF(C284=$X$4,"Enter smelter details", IF(ISERROR($V284),"",OFFSET('Smelter Look-up'!$F$4,$V284-4,0)))</f>
        <v>RMI</v>
      </c>
      <c r="H284" s="217">
        <f ca="1">IF(ISERROR($V284),"",OFFSET('Smelter Look-up'!$G$4,$V284-4,0))</f>
        <v>0</v>
      </c>
      <c r="I284" s="218" t="str">
        <f ca="1">IF(ISERROR($V284),"",OFFSET('Smelter Look-up'!$H$4,$V284-4,0))</f>
        <v>Chengdu</v>
      </c>
      <c r="J284" s="218" t="str">
        <f ca="1">IF(ISERROR($V284),"",OFFSET('Smelter Look-up'!$I$4,$V284-4,0))</f>
        <v>Sichuan Sheng</v>
      </c>
      <c r="K284" s="267"/>
      <c r="L284" s="267"/>
      <c r="M284" s="267"/>
      <c r="N284" s="267"/>
      <c r="O284" s="267"/>
      <c r="P284" s="219"/>
      <c r="Q284" s="268" t="s">
        <v>15524</v>
      </c>
      <c r="R284" s="216" t="str">
        <f ca="1">IF(ISERROR($V284),"",OFFSET('Smelter Look-up'!$C$4,$V284-4,0)&amp;"")</f>
        <v>Great Wall Precious Metals Co., Ltd. of CBPM</v>
      </c>
      <c r="S284" s="224" t="str">
        <f t="shared" ca="1" si="12"/>
        <v>CN</v>
      </c>
      <c r="T284" s="224" t="str">
        <f ca="1">IF(B284="","",IF(ISERROR(MATCH($J284,SorP!$B$1:$B$6230,0)),"",INDIRECT("'SorP'!$A$"&amp;MATCH($J284,SorP!$B$1:$B$6230,0))))</f>
        <v>CN-SC</v>
      </c>
      <c r="U284" s="239"/>
      <c r="V284" s="269">
        <f>IF(C284="",NA(),MATCH($B284&amp;$C284,'Smelter Look-up'!$J:$J,0))</f>
        <v>79</v>
      </c>
      <c r="W284" s="270"/>
      <c r="X284" s="270">
        <f t="shared" ca="1" si="13"/>
        <v>0</v>
      </c>
      <c r="Y284" s="270"/>
      <c r="Z284" s="270"/>
      <c r="AB284" s="272" t="str">
        <f t="shared" si="14"/>
        <v>GoldGreat Wall Precious Metals Co., Ltd. of CBPM</v>
      </c>
    </row>
    <row r="285" spans="1:28" s="271" customFormat="1" ht="25.5" customHeight="1">
      <c r="A285" s="215"/>
      <c r="B285" s="216" t="s">
        <v>1250</v>
      </c>
      <c r="C285" s="347" t="s">
        <v>768</v>
      </c>
      <c r="D285" s="216"/>
      <c r="E285" s="216" t="str">
        <f ca="1">IF(ISERROR($V285),"",OFFSET('Smelter Look-up'!$D$4,$V285-4,0)&amp;"")</f>
        <v>CHINA</v>
      </c>
      <c r="F285" s="216" t="str">
        <f ca="1">IF(ISERROR($V285),"",OFFSET('Smelter Look-up'!$E$4,$V285-4,0))</f>
        <v>CID002312</v>
      </c>
      <c r="G285" s="216" t="str">
        <f ca="1">IF(C285=$X$4,"Enter smelter details", IF(ISERROR($V285),"",OFFSET('Smelter Look-up'!$F$4,$V285-4,0)))</f>
        <v>RMI</v>
      </c>
      <c r="H285" s="217">
        <f ca="1">IF(ISERROR($V285),"",OFFSET('Smelter Look-up'!$G$4,$V285-4,0))</f>
        <v>0</v>
      </c>
      <c r="I285" s="218" t="str">
        <f ca="1">IF(ISERROR($V285),"",OFFSET('Smelter Look-up'!$H$4,$V285-4,0))</f>
        <v>Guangzhou</v>
      </c>
      <c r="J285" s="218" t="str">
        <f ca="1">IF(ISERROR($V285),"",OFFSET('Smelter Look-up'!$I$4,$V285-4,0))</f>
        <v>Guangdong Sheng</v>
      </c>
      <c r="K285" s="267"/>
      <c r="L285" s="267"/>
      <c r="M285" s="267"/>
      <c r="N285" s="267"/>
      <c r="O285" s="267"/>
      <c r="P285" s="219"/>
      <c r="Q285" s="268" t="s">
        <v>15524</v>
      </c>
      <c r="R285" s="216" t="str">
        <f ca="1">IF(ISERROR($V285),"",OFFSET('Smelter Look-up'!$C$4,$V285-4,0)&amp;"")</f>
        <v>Guangdong Jinding Gold Limited</v>
      </c>
      <c r="S285" s="224" t="str">
        <f t="shared" ca="1" si="12"/>
        <v>CN</v>
      </c>
      <c r="T285" s="224" t="str">
        <f ca="1">IF(B285="","",IF(ISERROR(MATCH($J285,SorP!$B$1:$B$6230,0)),"",INDIRECT("'SorP'!$A$"&amp;MATCH($J285,SorP!$B$1:$B$6230,0))))</f>
        <v>CN-GD</v>
      </c>
      <c r="U285" s="239"/>
      <c r="V285" s="269">
        <f>IF(C285="",NA(),MATCH($B285&amp;$C285,'Smelter Look-up'!$J:$J,0))</f>
        <v>81</v>
      </c>
      <c r="W285" s="270"/>
      <c r="X285" s="270">
        <f t="shared" ca="1" si="13"/>
        <v>0</v>
      </c>
      <c r="Y285" s="270"/>
      <c r="Z285" s="270"/>
      <c r="AB285" s="272" t="str">
        <f t="shared" si="14"/>
        <v>GoldGuangdong Jinding Gold Limited</v>
      </c>
    </row>
    <row r="286" spans="1:28" s="271" customFormat="1" ht="25.5" customHeight="1">
      <c r="A286" s="215"/>
      <c r="B286" s="216" t="s">
        <v>1250</v>
      </c>
      <c r="C286" s="347" t="s">
        <v>1821</v>
      </c>
      <c r="D286" s="216"/>
      <c r="E286" s="216" t="str">
        <f ca="1">IF(ISERROR($V286),"",OFFSET('Smelter Look-up'!$D$4,$V286-4,0)&amp;"")</f>
        <v>CHINA</v>
      </c>
      <c r="F286" s="216" t="str">
        <f ca="1">IF(ISERROR($V286),"",OFFSET('Smelter Look-up'!$E$4,$V286-4,0))</f>
        <v>CID000651</v>
      </c>
      <c r="G286" s="216" t="str">
        <f ca="1">IF(C286=$X$4,"Enter smelter details", IF(ISERROR($V286),"",OFFSET('Smelter Look-up'!$F$4,$V286-4,0)))</f>
        <v>RMI</v>
      </c>
      <c r="H286" s="217">
        <f ca="1">IF(ISERROR($V286),"",OFFSET('Smelter Look-up'!$G$4,$V286-4,0))</f>
        <v>0</v>
      </c>
      <c r="I286" s="218" t="str">
        <f ca="1">IF(ISERROR($V286),"",OFFSET('Smelter Look-up'!$H$4,$V286-4,0))</f>
        <v>Zhaoyuan</v>
      </c>
      <c r="J286" s="218" t="str">
        <f ca="1">IF(ISERROR($V286),"",OFFSET('Smelter Look-up'!$I$4,$V286-4,0))</f>
        <v>Shandong Sheng</v>
      </c>
      <c r="K286" s="267"/>
      <c r="L286" s="267"/>
      <c r="M286" s="267"/>
      <c r="N286" s="267"/>
      <c r="O286" s="267"/>
      <c r="P286" s="219"/>
      <c r="Q286" s="268" t="s">
        <v>15524</v>
      </c>
      <c r="R286" s="216" t="str">
        <f ca="1">IF(ISERROR($V286),"",OFFSET('Smelter Look-up'!$C$4,$V286-4,0)&amp;"")</f>
        <v>Guoda Safina High-Tech Environmental Refinery Co., Ltd.</v>
      </c>
      <c r="S286" s="224" t="str">
        <f t="shared" ca="1" si="12"/>
        <v>CN</v>
      </c>
      <c r="T286" s="224" t="str">
        <f ca="1">IF(B286="","",IF(ISERROR(MATCH($J286,SorP!$B$1:$B$6230,0)),"",INDIRECT("'SorP'!$A$"&amp;MATCH($J286,SorP!$B$1:$B$6230,0))))</f>
        <v>CN-SD</v>
      </c>
      <c r="U286" s="239"/>
      <c r="V286" s="269">
        <f>IF(C286="",NA(),MATCH($B286&amp;$C286,'Smelter Look-up'!$J:$J,0))</f>
        <v>83</v>
      </c>
      <c r="W286" s="270"/>
      <c r="X286" s="270">
        <f t="shared" ca="1" si="13"/>
        <v>0</v>
      </c>
      <c r="Y286" s="270"/>
      <c r="Z286" s="270"/>
      <c r="AB286" s="272" t="str">
        <f t="shared" si="14"/>
        <v>GoldGuoda Safina High-Tech Environmental Refinery Co., Ltd.</v>
      </c>
    </row>
    <row r="287" spans="1:28" s="271" customFormat="1" ht="25.5" customHeight="1">
      <c r="A287" s="215"/>
      <c r="B287" s="216" t="s">
        <v>1250</v>
      </c>
      <c r="C287" s="347" t="s">
        <v>457</v>
      </c>
      <c r="D287" s="216"/>
      <c r="E287" s="216" t="str">
        <f ca="1">IF(ISERROR($V287),"",OFFSET('Smelter Look-up'!$D$4,$V287-4,0)&amp;"")</f>
        <v>CHINA</v>
      </c>
      <c r="F287" s="216" t="str">
        <f ca="1">IF(ISERROR($V287),"",OFFSET('Smelter Look-up'!$E$4,$V287-4,0))</f>
        <v>CID000671</v>
      </c>
      <c r="G287" s="216" t="str">
        <f ca="1">IF(C287=$X$4,"Enter smelter details", IF(ISERROR($V287),"",OFFSET('Smelter Look-up'!$F$4,$V287-4,0)))</f>
        <v>RMI</v>
      </c>
      <c r="H287" s="217">
        <f ca="1">IF(ISERROR($V287),"",OFFSET('Smelter Look-up'!$G$4,$V287-4,0))</f>
        <v>0</v>
      </c>
      <c r="I287" s="218" t="str">
        <f ca="1">IF(ISERROR($V287),"",OFFSET('Smelter Look-up'!$H$4,$V287-4,0))</f>
        <v>Fuyang</v>
      </c>
      <c r="J287" s="218" t="str">
        <f ca="1">IF(ISERROR($V287),"",OFFSET('Smelter Look-up'!$I$4,$V287-4,0))</f>
        <v>Zhejiang Sheng</v>
      </c>
      <c r="K287" s="267"/>
      <c r="L287" s="267"/>
      <c r="M287" s="267"/>
      <c r="N287" s="267"/>
      <c r="O287" s="267"/>
      <c r="P287" s="219"/>
      <c r="Q287" s="268" t="s">
        <v>15524</v>
      </c>
      <c r="R287" s="216" t="str">
        <f ca="1">IF(ISERROR($V287),"",OFFSET('Smelter Look-up'!$C$4,$V287-4,0)&amp;"")</f>
        <v>Hangzhou Fuchunjiang Smelting Co., Ltd.</v>
      </c>
      <c r="S287" s="224" t="str">
        <f t="shared" ca="1" si="12"/>
        <v>CN</v>
      </c>
      <c r="T287" s="224" t="str">
        <f ca="1">IF(B287="","",IF(ISERROR(MATCH($J287,SorP!$B$1:$B$6230,0)),"",INDIRECT("'SorP'!$A$"&amp;MATCH($J287,SorP!$B$1:$B$6230,0))))</f>
        <v>CN-ZJ</v>
      </c>
      <c r="U287" s="239"/>
      <c r="V287" s="269">
        <f>IF(C287="",NA(),MATCH($B287&amp;$C287,'Smelter Look-up'!$J:$J,0))</f>
        <v>84</v>
      </c>
      <c r="W287" s="270"/>
      <c r="X287" s="270">
        <f t="shared" ca="1" si="13"/>
        <v>0</v>
      </c>
      <c r="Y287" s="270"/>
      <c r="Z287" s="270"/>
      <c r="AB287" s="272" t="str">
        <f t="shared" si="14"/>
        <v>GoldHangzhou Fuchunjiang Smelting Co., Ltd.</v>
      </c>
    </row>
    <row r="288" spans="1:28" s="271" customFormat="1" ht="25.5" customHeight="1">
      <c r="A288" s="215"/>
      <c r="B288" s="216" t="s">
        <v>1250</v>
      </c>
      <c r="C288" s="347" t="s">
        <v>3194</v>
      </c>
      <c r="D288" s="216"/>
      <c r="E288" s="216" t="str">
        <f ca="1">IF(ISERROR($V288),"",OFFSET('Smelter Look-up'!$D$4,$V288-4,0)&amp;"")</f>
        <v>KOREA, REPUBLIC OF</v>
      </c>
      <c r="F288" s="216" t="str">
        <f ca="1">IF(ISERROR($V288),"",OFFSET('Smelter Look-up'!$E$4,$V288-4,0))</f>
        <v>CID000778</v>
      </c>
      <c r="G288" s="216" t="str">
        <f ca="1">IF(C288=$X$4,"Enter smelter details", IF(ISERROR($V288),"",OFFSET('Smelter Look-up'!$F$4,$V288-4,0)))</f>
        <v>RMI</v>
      </c>
      <c r="H288" s="217">
        <f ca="1">IF(ISERROR($V288),"",OFFSET('Smelter Look-up'!$G$4,$V288-4,0))</f>
        <v>0</v>
      </c>
      <c r="I288" s="218" t="str">
        <f ca="1">IF(ISERROR($V288),"",OFFSET('Smelter Look-up'!$H$4,$V288-4,0))</f>
        <v>Danwon</v>
      </c>
      <c r="J288" s="218" t="str">
        <f ca="1">IF(ISERROR($V288),"",OFFSET('Smelter Look-up'!$I$4,$V288-4,0))</f>
        <v>Gyeonggi-do</v>
      </c>
      <c r="K288" s="267"/>
      <c r="L288" s="267"/>
      <c r="M288" s="267"/>
      <c r="N288" s="267"/>
      <c r="O288" s="267"/>
      <c r="P288" s="219"/>
      <c r="Q288" s="268" t="s">
        <v>15524</v>
      </c>
      <c r="R288" s="216" t="str">
        <f ca="1">IF(ISERROR($V288),"",OFFSET('Smelter Look-up'!$C$4,$V288-4,0)&amp;"")</f>
        <v>HwaSeong CJ CO., LTD.</v>
      </c>
      <c r="S288" s="224" t="str">
        <f t="shared" ca="1" si="12"/>
        <v>KR</v>
      </c>
      <c r="T288" s="224" t="str">
        <f ca="1">IF(B288="","",IF(ISERROR(MATCH($J288,SorP!$B$1:$B$6230,0)),"",INDIRECT("'SorP'!$A$"&amp;MATCH($J288,SorP!$B$1:$B$6230,0))))</f>
        <v>KR-41</v>
      </c>
      <c r="U288" s="239"/>
      <c r="V288" s="269">
        <f>IF(C288="",NA(),MATCH($B288&amp;$C288,'Smelter Look-up'!$J:$J,0))</f>
        <v>98</v>
      </c>
      <c r="W288" s="270"/>
      <c r="X288" s="270">
        <f t="shared" ca="1" si="13"/>
        <v>0</v>
      </c>
      <c r="Y288" s="270"/>
      <c r="Z288" s="270"/>
      <c r="AB288" s="272" t="str">
        <f t="shared" si="14"/>
        <v>GoldHwaSeong CJ CO., LTD.</v>
      </c>
    </row>
    <row r="289" spans="1:28" s="271" customFormat="1" ht="25.5" customHeight="1">
      <c r="A289" s="215"/>
      <c r="B289" s="216" t="s">
        <v>1250</v>
      </c>
      <c r="C289" s="347" t="s">
        <v>1950</v>
      </c>
      <c r="D289" s="216"/>
      <c r="E289" s="216" t="str">
        <f ca="1">IF(ISERROR($V289),"",OFFSET('Smelter Look-up'!$D$4,$V289-4,0)&amp;"")</f>
        <v>UNITED ARAB EMIRATES</v>
      </c>
      <c r="F289" s="216" t="str">
        <f ca="1">IF(ISERROR($V289),"",OFFSET('Smelter Look-up'!$E$4,$V289-4,0))</f>
        <v>CID002563</v>
      </c>
      <c r="G289" s="216" t="str">
        <f ca="1">IF(C289=$X$4,"Enter smelter details", IF(ISERROR($V289),"",OFFSET('Smelter Look-up'!$F$4,$V289-4,0)))</f>
        <v>RMI</v>
      </c>
      <c r="H289" s="217">
        <f ca="1">IF(ISERROR($V289),"",OFFSET('Smelter Look-up'!$G$4,$V289-4,0))</f>
        <v>0</v>
      </c>
      <c r="I289" s="218" t="str">
        <f ca="1">IF(ISERROR($V289),"",OFFSET('Smelter Look-up'!$H$4,$V289-4,0))</f>
        <v>Dubai</v>
      </c>
      <c r="J289" s="218" t="str">
        <f ca="1">IF(ISERROR($V289),"",OFFSET('Smelter Look-up'!$I$4,$V289-4,0))</f>
        <v>Dubayy</v>
      </c>
      <c r="K289" s="267"/>
      <c r="L289" s="267"/>
      <c r="M289" s="267"/>
      <c r="N289" s="267"/>
      <c r="O289" s="267"/>
      <c r="P289" s="219"/>
      <c r="Q289" s="268" t="s">
        <v>15524</v>
      </c>
      <c r="R289" s="216" t="str">
        <f ca="1">IF(ISERROR($V289),"",OFFSET('Smelter Look-up'!$C$4,$V289-4,0)&amp;"")</f>
        <v>Kaloti Precious Metals</v>
      </c>
      <c r="S289" s="224" t="str">
        <f t="shared" ca="1" si="12"/>
        <v>AE</v>
      </c>
      <c r="T289" s="224" t="str">
        <f ca="1">IF(B289="","",IF(ISERROR(MATCH($J289,SorP!$B$1:$B$6230,0)),"",INDIRECT("'SorP'!$A$"&amp;MATCH($J289,SorP!$B$1:$B$6230,0))))</f>
        <v>AE-DU</v>
      </c>
      <c r="U289" s="239"/>
      <c r="V289" s="269">
        <f>IF(C289="",NA(),MATCH($B289&amp;$C289,'Smelter Look-up'!$J:$J,0))</f>
        <v>114</v>
      </c>
      <c r="W289" s="270"/>
      <c r="X289" s="270">
        <f t="shared" ca="1" si="13"/>
        <v>0</v>
      </c>
      <c r="Y289" s="270"/>
      <c r="Z289" s="270"/>
      <c r="AB289" s="272" t="str">
        <f t="shared" si="14"/>
        <v>GoldKaloti Precious Metals</v>
      </c>
    </row>
    <row r="290" spans="1:28" s="271" customFormat="1" ht="25.5" customHeight="1">
      <c r="A290" s="215"/>
      <c r="B290" s="216" t="s">
        <v>1250</v>
      </c>
      <c r="C290" s="347" t="s">
        <v>2621</v>
      </c>
      <c r="D290" s="216"/>
      <c r="E290" s="216" t="str">
        <f ca="1">IF(ISERROR($V290),"",OFFSET('Smelter Look-up'!$D$4,$V290-4,0)&amp;"")</f>
        <v>KAZAKHSTAN</v>
      </c>
      <c r="F290" s="216" t="str">
        <f ca="1">IF(ISERROR($V290),"",OFFSET('Smelter Look-up'!$E$4,$V290-4,0))</f>
        <v>CID000956</v>
      </c>
      <c r="G290" s="216" t="str">
        <f ca="1">IF(C290=$X$4,"Enter smelter details", IF(ISERROR($V290),"",OFFSET('Smelter Look-up'!$F$4,$V290-4,0)))</f>
        <v>RMI</v>
      </c>
      <c r="H290" s="217">
        <f ca="1">IF(ISERROR($V290),"",OFFSET('Smelter Look-up'!$G$4,$V290-4,0))</f>
        <v>0</v>
      </c>
      <c r="I290" s="218" t="str">
        <f ca="1">IF(ISERROR($V290),"",OFFSET('Smelter Look-up'!$H$4,$V290-4,0))</f>
        <v>Balkhash</v>
      </c>
      <c r="J290" s="218" t="str">
        <f ca="1">IF(ISERROR($V290),"",OFFSET('Smelter Look-up'!$I$4,$V290-4,0))</f>
        <v>Qaraghandy oblysy</v>
      </c>
      <c r="K290" s="267"/>
      <c r="L290" s="267"/>
      <c r="M290" s="267"/>
      <c r="N290" s="267"/>
      <c r="O290" s="267"/>
      <c r="P290" s="219"/>
      <c r="Q290" s="268" t="s">
        <v>15524</v>
      </c>
      <c r="R290" s="216" t="str">
        <f ca="1">IF(ISERROR($V290),"",OFFSET('Smelter Look-up'!$C$4,$V290-4,0)&amp;"")</f>
        <v>Kazakhmys Smelting LLC</v>
      </c>
      <c r="S290" s="224" t="str">
        <f t="shared" ca="1" si="12"/>
        <v>KZ</v>
      </c>
      <c r="T290" s="224" t="str">
        <f ca="1">IF(B290="","",IF(ISERROR(MATCH($J290,SorP!$B$1:$B$6230,0)),"",INDIRECT("'SorP'!$A$"&amp;MATCH($J290,SorP!$B$1:$B$6230,0))))</f>
        <v>KZ-KAR</v>
      </c>
      <c r="U290" s="239"/>
      <c r="V290" s="269">
        <f>IF(C290="",NA(),MATCH($B290&amp;$C290,'Smelter Look-up'!$J:$J,0))</f>
        <v>115</v>
      </c>
      <c r="W290" s="270"/>
      <c r="X290" s="270">
        <f t="shared" ca="1" si="13"/>
        <v>0</v>
      </c>
      <c r="Y290" s="270"/>
      <c r="Z290" s="270"/>
      <c r="AB290" s="272" t="str">
        <f t="shared" si="14"/>
        <v>GoldKazakhmys Smelting LLC</v>
      </c>
    </row>
    <row r="291" spans="1:28" s="271" customFormat="1" ht="25.5" customHeight="1">
      <c r="A291" s="215"/>
      <c r="B291" s="216" t="s">
        <v>1250</v>
      </c>
      <c r="C291" s="347" t="s">
        <v>3199</v>
      </c>
      <c r="D291" s="216"/>
      <c r="E291" s="216" t="str">
        <f ca="1">IF(ISERROR($V291),"",OFFSET('Smelter Look-up'!$D$4,$V291-4,0)&amp;"")</f>
        <v>RUSSIAN FEDERATION</v>
      </c>
      <c r="F291" s="216" t="str">
        <f ca="1">IF(ISERROR($V291),"",OFFSET('Smelter Look-up'!$E$4,$V291-4,0))</f>
        <v>CID002865</v>
      </c>
      <c r="G291" s="216" t="str">
        <f ca="1">IF(C291=$X$4,"Enter smelter details", IF(ISERROR($V291),"",OFFSET('Smelter Look-up'!$F$4,$V291-4,0)))</f>
        <v>RMI</v>
      </c>
      <c r="H291" s="217">
        <f ca="1">IF(ISERROR($V291),"",OFFSET('Smelter Look-up'!$G$4,$V291-4,0))</f>
        <v>0</v>
      </c>
      <c r="I291" s="218" t="str">
        <f ca="1">IF(ISERROR($V291),"",OFFSET('Smelter Look-up'!$H$4,$V291-4,0))</f>
        <v>Kyshtym</v>
      </c>
      <c r="J291" s="218" t="str">
        <f ca="1">IF(ISERROR($V291),"",OFFSET('Smelter Look-up'!$I$4,$V291-4,0))</f>
        <v>Chelyabinskaya oblast'</v>
      </c>
      <c r="K291" s="267"/>
      <c r="L291" s="267"/>
      <c r="M291" s="267"/>
      <c r="N291" s="267"/>
      <c r="O291" s="267"/>
      <c r="P291" s="219"/>
      <c r="Q291" s="268" t="s">
        <v>15524</v>
      </c>
      <c r="R291" s="216" t="str">
        <f ca="1">IF(ISERROR($V291),"",OFFSET('Smelter Look-up'!$C$4,$V291-4,0)&amp;"")</f>
        <v>Kyshtym Copper-Electrolytic Plant ZAO</v>
      </c>
      <c r="S291" s="224" t="str">
        <f t="shared" ca="1" si="12"/>
        <v>RU</v>
      </c>
      <c r="T291" s="224" t="str">
        <f ca="1">IF(B291="","",IF(ISERROR(MATCH($J291,SorP!$B$1:$B$6230,0)),"",INDIRECT("'SorP'!$A$"&amp;MATCH($J291,SorP!$B$1:$B$6230,0))))</f>
        <v>RU-CHE</v>
      </c>
      <c r="U291" s="239"/>
      <c r="V291" s="269">
        <f>IF(C291="",NA(),MATCH($B291&amp;$C291,'Smelter Look-up'!$J:$J,0))</f>
        <v>127</v>
      </c>
      <c r="W291" s="270"/>
      <c r="X291" s="270">
        <f t="shared" ca="1" si="13"/>
        <v>0</v>
      </c>
      <c r="Y291" s="270"/>
      <c r="Z291" s="270"/>
      <c r="AB291" s="272" t="str">
        <f t="shared" si="14"/>
        <v>GoldKyshtym Copper-Electrolytic Plant ZAO</v>
      </c>
    </row>
    <row r="292" spans="1:28" s="271" customFormat="1" ht="25.5" customHeight="1">
      <c r="A292" s="215"/>
      <c r="B292" s="216" t="s">
        <v>1250</v>
      </c>
      <c r="C292" s="347" t="s">
        <v>2927</v>
      </c>
      <c r="D292" s="216"/>
      <c r="E292" s="216" t="str">
        <f ca="1">IF(ISERROR($V292),"",OFFSET('Smelter Look-up'!$D$4,$V292-4,0)&amp;"")</f>
        <v>SAUDI ARABIA</v>
      </c>
      <c r="F292" s="216" t="str">
        <f ca="1">IF(ISERROR($V292),"",OFFSET('Smelter Look-up'!$E$4,$V292-4,0))</f>
        <v>CID001032</v>
      </c>
      <c r="G292" s="216" t="str">
        <f ca="1">IF(C292=$X$4,"Enter smelter details", IF(ISERROR($V292),"",OFFSET('Smelter Look-up'!$F$4,$V292-4,0)))</f>
        <v>RMI</v>
      </c>
      <c r="H292" s="217">
        <f ca="1">IF(ISERROR($V292),"",OFFSET('Smelter Look-up'!$G$4,$V292-4,0))</f>
        <v>0</v>
      </c>
      <c r="I292" s="218" t="str">
        <f ca="1">IF(ISERROR($V292),"",OFFSET('Smelter Look-up'!$H$4,$V292-4,0))</f>
        <v>Riyadh</v>
      </c>
      <c r="J292" s="218" t="str">
        <f ca="1">IF(ISERROR($V292),"",OFFSET('Smelter Look-up'!$I$4,$V292-4,0))</f>
        <v>Ar Riyāḑ</v>
      </c>
      <c r="K292" s="267"/>
      <c r="L292" s="267"/>
      <c r="M292" s="267"/>
      <c r="N292" s="267"/>
      <c r="O292" s="267"/>
      <c r="P292" s="219"/>
      <c r="Q292" s="268" t="s">
        <v>15524</v>
      </c>
      <c r="R292" s="216" t="str">
        <f ca="1">IF(ISERROR($V292),"",OFFSET('Smelter Look-up'!$C$4,$V292-4,0)&amp;"")</f>
        <v>L'azurde Company For Jewelry</v>
      </c>
      <c r="S292" s="224" t="str">
        <f t="shared" ca="1" si="12"/>
        <v>SA</v>
      </c>
      <c r="T292" s="224" t="str">
        <f ca="1">IF(B292="","",IF(ISERROR(MATCH($J292,SorP!$B$1:$B$6230,0)),"",INDIRECT("'SorP'!$A$"&amp;MATCH($J292,SorP!$B$1:$B$6230,0))))</f>
        <v>SA-01</v>
      </c>
      <c r="U292" s="239"/>
      <c r="V292" s="269">
        <f>IF(C292="",NA(),MATCH($B292&amp;$C292,'Smelter Look-up'!$J:$J,0))</f>
        <v>130</v>
      </c>
      <c r="W292" s="270"/>
      <c r="X292" s="270">
        <f t="shared" ca="1" si="13"/>
        <v>0</v>
      </c>
      <c r="Y292" s="270"/>
      <c r="Z292" s="270"/>
      <c r="AB292" s="272" t="str">
        <f t="shared" si="14"/>
        <v>GoldL'azurde Company For Jewelry</v>
      </c>
    </row>
    <row r="293" spans="1:28" s="271" customFormat="1" ht="25.5" customHeight="1">
      <c r="A293" s="215"/>
      <c r="B293" s="216" t="s">
        <v>1250</v>
      </c>
      <c r="C293" s="347" t="s">
        <v>2928</v>
      </c>
      <c r="D293" s="216"/>
      <c r="E293" s="216" t="str">
        <f ca="1">IF(ISERROR($V293),"",OFFSET('Smelter Look-up'!$D$4,$V293-4,0)&amp;"")</f>
        <v>CHINA</v>
      </c>
      <c r="F293" s="216" t="str">
        <f ca="1">IF(ISERROR($V293),"",OFFSET('Smelter Look-up'!$E$4,$V293-4,0))</f>
        <v>CID001056</v>
      </c>
      <c r="G293" s="216" t="str">
        <f ca="1">IF(C293=$X$4,"Enter smelter details", IF(ISERROR($V293),"",OFFSET('Smelter Look-up'!$F$4,$V293-4,0)))</f>
        <v>RMI</v>
      </c>
      <c r="H293" s="217">
        <f ca="1">IF(ISERROR($V293),"",OFFSET('Smelter Look-up'!$G$4,$V293-4,0))</f>
        <v>0</v>
      </c>
      <c r="I293" s="218" t="str">
        <f ca="1">IF(ISERROR($V293),"",OFFSET('Smelter Look-up'!$H$4,$V293-4,0))</f>
        <v>Lingbao</v>
      </c>
      <c r="J293" s="218" t="str">
        <f ca="1">IF(ISERROR($V293),"",OFFSET('Smelter Look-up'!$I$4,$V293-4,0))</f>
        <v>Henan Sheng</v>
      </c>
      <c r="K293" s="267"/>
      <c r="L293" s="267"/>
      <c r="M293" s="267"/>
      <c r="N293" s="267"/>
      <c r="O293" s="267"/>
      <c r="P293" s="219"/>
      <c r="Q293" s="268" t="s">
        <v>15524</v>
      </c>
      <c r="R293" s="216" t="str">
        <f ca="1">IF(ISERROR($V293),"",OFFSET('Smelter Look-up'!$C$4,$V293-4,0)&amp;"")</f>
        <v>Lingbao Gold Co., Ltd.</v>
      </c>
      <c r="S293" s="224" t="str">
        <f t="shared" ca="1" si="12"/>
        <v>CN</v>
      </c>
      <c r="T293" s="224" t="str">
        <f ca="1">IF(B293="","",IF(ISERROR(MATCH($J293,SorP!$B$1:$B$6230,0)),"",INDIRECT("'SorP'!$A$"&amp;MATCH($J293,SorP!$B$1:$B$6230,0))))</f>
        <v>CN-HA</v>
      </c>
      <c r="U293" s="239"/>
      <c r="V293" s="269">
        <f>IF(C293="",NA(),MATCH($B293&amp;$C293,'Smelter Look-up'!$J:$J,0))</f>
        <v>132</v>
      </c>
      <c r="W293" s="270"/>
      <c r="X293" s="270">
        <f t="shared" ca="1" si="13"/>
        <v>0</v>
      </c>
      <c r="Y293" s="270"/>
      <c r="Z293" s="270"/>
      <c r="AB293" s="272" t="str">
        <f t="shared" si="14"/>
        <v>GoldLingbao Gold Co., Ltd.</v>
      </c>
    </row>
    <row r="294" spans="1:28" s="271" customFormat="1" ht="25.5" customHeight="1">
      <c r="A294" s="215"/>
      <c r="B294" s="216" t="s">
        <v>1250</v>
      </c>
      <c r="C294" s="347" t="s">
        <v>2558</v>
      </c>
      <c r="D294" s="216"/>
      <c r="E294" s="216" t="str">
        <f ca="1">IF(ISERROR($V294),"",OFFSET('Smelter Look-up'!$D$4,$V294-4,0)&amp;"")</f>
        <v>CHINA</v>
      </c>
      <c r="F294" s="216" t="str">
        <f ca="1">IF(ISERROR($V294),"",OFFSET('Smelter Look-up'!$E$4,$V294-4,0))</f>
        <v>CID001058</v>
      </c>
      <c r="G294" s="216" t="str">
        <f ca="1">IF(C294=$X$4,"Enter smelter details", IF(ISERROR($V294),"",OFFSET('Smelter Look-up'!$F$4,$V294-4,0)))</f>
        <v>RMI</v>
      </c>
      <c r="H294" s="217">
        <f ca="1">IF(ISERROR($V294),"",OFFSET('Smelter Look-up'!$G$4,$V294-4,0))</f>
        <v>0</v>
      </c>
      <c r="I294" s="218" t="str">
        <f ca="1">IF(ISERROR($V294),"",OFFSET('Smelter Look-up'!$H$4,$V294-4,0))</f>
        <v>Lingbao</v>
      </c>
      <c r="J294" s="218" t="str">
        <f ca="1">IF(ISERROR($V294),"",OFFSET('Smelter Look-up'!$I$4,$V294-4,0))</f>
        <v>Henan Sheng</v>
      </c>
      <c r="K294" s="267"/>
      <c r="L294" s="267"/>
      <c r="M294" s="267"/>
      <c r="N294" s="267"/>
      <c r="O294" s="267"/>
      <c r="P294" s="219"/>
      <c r="Q294" s="268" t="s">
        <v>15524</v>
      </c>
      <c r="R294" s="216" t="str">
        <f ca="1">IF(ISERROR($V294),"",OFFSET('Smelter Look-up'!$C$4,$V294-4,0)&amp;"")</f>
        <v>Lingbao Jinyuan Tonghui Refinery Co., Ltd.</v>
      </c>
      <c r="S294" s="224" t="str">
        <f t="shared" ca="1" si="12"/>
        <v>CN</v>
      </c>
      <c r="T294" s="224" t="str">
        <f ca="1">IF(B294="","",IF(ISERROR(MATCH($J294,SorP!$B$1:$B$6230,0)),"",INDIRECT("'SorP'!$A$"&amp;MATCH($J294,SorP!$B$1:$B$6230,0))))</f>
        <v>CN-HA</v>
      </c>
      <c r="U294" s="239"/>
      <c r="V294" s="269">
        <f>IF(C294="",NA(),MATCH($B294&amp;$C294,'Smelter Look-up'!$J:$J,0))</f>
        <v>133</v>
      </c>
      <c r="W294" s="270"/>
      <c r="X294" s="270">
        <f t="shared" ca="1" si="13"/>
        <v>0</v>
      </c>
      <c r="Y294" s="270"/>
      <c r="Z294" s="270"/>
      <c r="AB294" s="272" t="str">
        <f t="shared" si="14"/>
        <v>GoldLingbao Jinyuan Tonghui Refinery Co., Ltd.</v>
      </c>
    </row>
    <row r="295" spans="1:28" s="271" customFormat="1" ht="25.5" customHeight="1">
      <c r="A295" s="215"/>
      <c r="B295" s="216" t="s">
        <v>1250</v>
      </c>
      <c r="C295" s="347" t="s">
        <v>1852</v>
      </c>
      <c r="D295" s="216"/>
      <c r="E295" s="216" t="str">
        <f ca="1">IF(ISERROR($V295),"",OFFSET('Smelter Look-up'!$D$4,$V295-4,0)&amp;"")</f>
        <v>CHINA</v>
      </c>
      <c r="F295" s="216" t="str">
        <f ca="1">IF(ISERROR($V295),"",OFFSET('Smelter Look-up'!$E$4,$V295-4,0))</f>
        <v>CID001093</v>
      </c>
      <c r="G295" s="216" t="str">
        <f ca="1">IF(C295=$X$4,"Enter smelter details", IF(ISERROR($V295),"",OFFSET('Smelter Look-up'!$F$4,$V295-4,0)))</f>
        <v>RMI</v>
      </c>
      <c r="H295" s="217">
        <f ca="1">IF(ISERROR($V295),"",OFFSET('Smelter Look-up'!$G$4,$V295-4,0))</f>
        <v>0</v>
      </c>
      <c r="I295" s="218" t="str">
        <f ca="1">IF(ISERROR($V295),"",OFFSET('Smelter Look-up'!$H$4,$V295-4,0))</f>
        <v>Luoyang</v>
      </c>
      <c r="J295" s="218" t="str">
        <f ca="1">IF(ISERROR($V295),"",OFFSET('Smelter Look-up'!$I$4,$V295-4,0))</f>
        <v>Henan Sheng</v>
      </c>
      <c r="K295" s="267"/>
      <c r="L295" s="267"/>
      <c r="M295" s="267"/>
      <c r="N295" s="267"/>
      <c r="O295" s="267"/>
      <c r="P295" s="219"/>
      <c r="Q295" s="268" t="s">
        <v>15524</v>
      </c>
      <c r="R295" s="216" t="str">
        <f ca="1">IF(ISERROR($V295),"",OFFSET('Smelter Look-up'!$C$4,$V295-4,0)&amp;"")</f>
        <v>Luoyang Zijin Yinhui Gold Refinery Co., Ltd.</v>
      </c>
      <c r="S295" s="224" t="str">
        <f t="shared" ca="1" si="12"/>
        <v>CN</v>
      </c>
      <c r="T295" s="224" t="str">
        <f ca="1">IF(B295="","",IF(ISERROR(MATCH($J295,SorP!$B$1:$B$6230,0)),"",INDIRECT("'SorP'!$A$"&amp;MATCH($J295,SorP!$B$1:$B$6230,0))))</f>
        <v>CN-HA</v>
      </c>
      <c r="U295" s="239"/>
      <c r="V295" s="269">
        <f>IF(C295="",NA(),MATCH($B295&amp;$C295,'Smelter Look-up'!$J:$J,0))</f>
        <v>136</v>
      </c>
      <c r="W295" s="270"/>
      <c r="X295" s="270">
        <f t="shared" ca="1" si="13"/>
        <v>0</v>
      </c>
      <c r="Y295" s="270"/>
      <c r="Z295" s="270"/>
      <c r="AB295" s="272" t="str">
        <f t="shared" si="14"/>
        <v>GoldLuoyang Zijin Yinhui Gold Refinery Co., Ltd.</v>
      </c>
    </row>
    <row r="296" spans="1:28" s="271" customFormat="1" ht="25.5" customHeight="1">
      <c r="A296" s="215"/>
      <c r="B296" s="216" t="s">
        <v>1250</v>
      </c>
      <c r="C296" s="347" t="s">
        <v>1357</v>
      </c>
      <c r="D296" s="216"/>
      <c r="E296" s="216" t="str">
        <f ca="1">IF(ISERROR($V296),"",OFFSET('Smelter Look-up'!$D$4,$V296-4,0)&amp;"")</f>
        <v>UZBEKISTAN</v>
      </c>
      <c r="F296" s="216" t="str">
        <f ca="1">IF(ISERROR($V296),"",OFFSET('Smelter Look-up'!$E$4,$V296-4,0))</f>
        <v>CID001236</v>
      </c>
      <c r="G296" s="216" t="str">
        <f ca="1">IF(C296=$X$4,"Enter smelter details", IF(ISERROR($V296),"",OFFSET('Smelter Look-up'!$F$4,$V296-4,0)))</f>
        <v>RMI</v>
      </c>
      <c r="H296" s="217">
        <f ca="1">IF(ISERROR($V296),"",OFFSET('Smelter Look-up'!$G$4,$V296-4,0))</f>
        <v>0</v>
      </c>
      <c r="I296" s="218" t="str">
        <f ca="1">IF(ISERROR($V296),"",OFFSET('Smelter Look-up'!$H$4,$V296-4,0))</f>
        <v>Navoi</v>
      </c>
      <c r="J296" s="218" t="str">
        <f ca="1">IF(ISERROR($V296),"",OFFSET('Smelter Look-up'!$I$4,$V296-4,0))</f>
        <v>Navoiy</v>
      </c>
      <c r="K296" s="267"/>
      <c r="L296" s="267"/>
      <c r="M296" s="267"/>
      <c r="N296" s="267"/>
      <c r="O296" s="267"/>
      <c r="P296" s="219"/>
      <c r="Q296" s="268" t="s">
        <v>15524</v>
      </c>
      <c r="R296" s="216" t="str">
        <f ca="1">IF(ISERROR($V296),"",OFFSET('Smelter Look-up'!$C$4,$V296-4,0)&amp;"")</f>
        <v>Navoi Mining and Metallurgical Combinat</v>
      </c>
      <c r="S296" s="224" t="str">
        <f t="shared" ca="1" si="12"/>
        <v>UZ</v>
      </c>
      <c r="T296" s="224" t="str">
        <f ca="1">IF(B296="","",IF(ISERROR(MATCH($J296,SorP!$B$1:$B$6230,0)),"",INDIRECT("'SorP'!$A$"&amp;MATCH($J296,SorP!$B$1:$B$6230,0))))</f>
        <v>UZ-NW</v>
      </c>
      <c r="U296" s="239"/>
      <c r="V296" s="269">
        <f>IF(C296="",NA(),MATCH($B296&amp;$C296,'Smelter Look-up'!$J:$J,0))</f>
        <v>165</v>
      </c>
      <c r="W296" s="270"/>
      <c r="X296" s="270">
        <f t="shared" ca="1" si="13"/>
        <v>0</v>
      </c>
      <c r="Y296" s="270"/>
      <c r="Z296" s="270"/>
      <c r="AB296" s="272" t="str">
        <f t="shared" si="14"/>
        <v>GoldNavoi Mining and Metallurgical Combinat</v>
      </c>
    </row>
    <row r="297" spans="1:28" s="271" customFormat="1" ht="25.5" customHeight="1">
      <c r="A297" s="215"/>
      <c r="B297" s="216" t="s">
        <v>1250</v>
      </c>
      <c r="C297" s="347" t="s">
        <v>2566</v>
      </c>
      <c r="D297" s="216"/>
      <c r="E297" s="216" t="str">
        <f ca="1">IF(ISERROR($V297),"",OFFSET('Smelter Look-up'!$D$4,$V297-4,0)&amp;"")</f>
        <v>CHINA</v>
      </c>
      <c r="F297" s="216" t="str">
        <f ca="1">IF(ISERROR($V297),"",OFFSET('Smelter Look-up'!$E$4,$V297-4,0))</f>
        <v>CID001362</v>
      </c>
      <c r="G297" s="216" t="str">
        <f ca="1">IF(C297=$X$4,"Enter smelter details", IF(ISERROR($V297),"",OFFSET('Smelter Look-up'!$F$4,$V297-4,0)))</f>
        <v>RMI</v>
      </c>
      <c r="H297" s="217">
        <f ca="1">IF(ISERROR($V297),"",OFFSET('Smelter Look-up'!$G$4,$V297-4,0))</f>
        <v>0</v>
      </c>
      <c r="I297" s="218" t="str">
        <f ca="1">IF(ISERROR($V297),"",OFFSET('Smelter Look-up'!$H$4,$V297-4,0))</f>
        <v>Penglai</v>
      </c>
      <c r="J297" s="218" t="str">
        <f ca="1">IF(ISERROR($V297),"",OFFSET('Smelter Look-up'!$I$4,$V297-4,0))</f>
        <v>Shandong Sheng</v>
      </c>
      <c r="K297" s="267"/>
      <c r="L297" s="267"/>
      <c r="M297" s="267"/>
      <c r="N297" s="267"/>
      <c r="O297" s="267"/>
      <c r="P297" s="219"/>
      <c r="Q297" s="268" t="s">
        <v>15524</v>
      </c>
      <c r="R297" s="216" t="str">
        <f ca="1">IF(ISERROR($V297),"",OFFSET('Smelter Look-up'!$C$4,$V297-4,0)&amp;"")</f>
        <v>Penglai Penggang Gold Industry Co., Ltd.</v>
      </c>
      <c r="S297" s="224" t="str">
        <f t="shared" ca="1" si="12"/>
        <v>CN</v>
      </c>
      <c r="T297" s="224" t="str">
        <f ca="1">IF(B297="","",IF(ISERROR(MATCH($J297,SorP!$B$1:$B$6230,0)),"",INDIRECT("'SorP'!$A$"&amp;MATCH($J297,SorP!$B$1:$B$6230,0))))</f>
        <v>CN-SD</v>
      </c>
      <c r="U297" s="239"/>
      <c r="V297" s="269">
        <f>IF(C297="",NA(),MATCH($B297&amp;$C297,'Smelter Look-up'!$J:$J,0))</f>
        <v>179</v>
      </c>
      <c r="W297" s="270"/>
      <c r="X297" s="270">
        <f t="shared" ca="1" si="13"/>
        <v>0</v>
      </c>
      <c r="Y297" s="270"/>
      <c r="Z297" s="270"/>
      <c r="AB297" s="272" t="str">
        <f t="shared" si="14"/>
        <v>GoldPenglai Penggang Gold Industry Co., Ltd.</v>
      </c>
    </row>
    <row r="298" spans="1:28" s="271" customFormat="1" ht="25.5" customHeight="1">
      <c r="A298" s="215"/>
      <c r="B298" s="216" t="s">
        <v>1250</v>
      </c>
      <c r="C298" s="347" t="s">
        <v>2939</v>
      </c>
      <c r="D298" s="216"/>
      <c r="E298" s="216" t="str">
        <f ca="1">IF(ISERROR($V298),"",OFFSET('Smelter Look-up'!$D$4,$V298-4,0)&amp;"")</f>
        <v>NETHERLANDS</v>
      </c>
      <c r="F298" s="216" t="str">
        <f ca="1">IF(ISERROR($V298),"",OFFSET('Smelter Look-up'!$E$4,$V298-4,0))</f>
        <v>CID002582</v>
      </c>
      <c r="G298" s="216" t="str">
        <f ca="1">IF(C298=$X$4,"Enter smelter details", IF(ISERROR($V298),"",OFFSET('Smelter Look-up'!$F$4,$V298-4,0)))</f>
        <v>RMI</v>
      </c>
      <c r="H298" s="217">
        <f ca="1">IF(ISERROR($V298),"",OFFSET('Smelter Look-up'!$G$4,$V298-4,0))</f>
        <v>0</v>
      </c>
      <c r="I298" s="218" t="str">
        <f ca="1">IF(ISERROR($V298),"",OFFSET('Smelter Look-up'!$H$4,$V298-4,0))</f>
        <v>Moerdijk</v>
      </c>
      <c r="J298" s="218" t="str">
        <f ca="1">IF(ISERROR($V298),"",OFFSET('Smelter Look-up'!$I$4,$V298-4,0))</f>
        <v>Noord-Brabant</v>
      </c>
      <c r="K298" s="267"/>
      <c r="L298" s="267"/>
      <c r="M298" s="267"/>
      <c r="N298" s="267"/>
      <c r="O298" s="267"/>
      <c r="P298" s="219"/>
      <c r="Q298" s="268" t="s">
        <v>15524</v>
      </c>
      <c r="R298" s="216" t="str">
        <f ca="1">IF(ISERROR($V298),"",OFFSET('Smelter Look-up'!$C$4,$V298-4,0)&amp;"")</f>
        <v>REMONDIS PMR B.V.</v>
      </c>
      <c r="S298" s="224" t="str">
        <f t="shared" ca="1" si="12"/>
        <v>NL</v>
      </c>
      <c r="T298" s="224" t="str">
        <f ca="1">IF(B298="","",IF(ISERROR(MATCH($J298,SorP!$B$1:$B$6230,0)),"",INDIRECT("'SorP'!$A$"&amp;MATCH($J298,SorP!$B$1:$B$6230,0))))</f>
        <v>NL-NB</v>
      </c>
      <c r="U298" s="239"/>
      <c r="V298" s="269">
        <f>IF(C298="",NA(),MATCH($B298&amp;$C298,'Smelter Look-up'!$J:$J,0))</f>
        <v>192</v>
      </c>
      <c r="W298" s="270"/>
      <c r="X298" s="270">
        <f t="shared" ca="1" si="13"/>
        <v>0</v>
      </c>
      <c r="Y298" s="270"/>
      <c r="Z298" s="270"/>
      <c r="AB298" s="272" t="str">
        <f t="shared" si="14"/>
        <v>GoldRemondis Argentia B.V.</v>
      </c>
    </row>
    <row r="299" spans="1:28" s="271" customFormat="1" ht="25.5" customHeight="1">
      <c r="A299" s="215"/>
      <c r="B299" s="216" t="s">
        <v>1250</v>
      </c>
      <c r="C299" s="347" t="s">
        <v>1286</v>
      </c>
      <c r="D299" s="216"/>
      <c r="E299" s="216" t="str">
        <f ca="1">IF(ISERROR($V299),"",OFFSET('Smelter Look-up'!$D$4,$V299-4,0)&amp;"")</f>
        <v>UNITED STATES OF AMERICA</v>
      </c>
      <c r="F299" s="216" t="str">
        <f ca="1">IF(ISERROR($V299),"",OFFSET('Smelter Look-up'!$E$4,$V299-4,0))</f>
        <v>CID001546</v>
      </c>
      <c r="G299" s="216" t="str">
        <f ca="1">IF(C299=$X$4,"Enter smelter details", IF(ISERROR($V299),"",OFFSET('Smelter Look-up'!$F$4,$V299-4,0)))</f>
        <v>RMI</v>
      </c>
      <c r="H299" s="217">
        <f ca="1">IF(ISERROR($V299),"",OFFSET('Smelter Look-up'!$G$4,$V299-4,0))</f>
        <v>0</v>
      </c>
      <c r="I299" s="218" t="str">
        <f ca="1">IF(ISERROR($V299),"",OFFSET('Smelter Look-up'!$H$4,$V299-4,0))</f>
        <v>Williston</v>
      </c>
      <c r="J299" s="218" t="str">
        <f ca="1">IF(ISERROR($V299),"",OFFSET('Smelter Look-up'!$I$4,$V299-4,0))</f>
        <v>North Dakota</v>
      </c>
      <c r="K299" s="267"/>
      <c r="L299" s="267"/>
      <c r="M299" s="267"/>
      <c r="N299" s="267"/>
      <c r="O299" s="267"/>
      <c r="P299" s="219"/>
      <c r="Q299" s="268" t="s">
        <v>15524</v>
      </c>
      <c r="R299" s="216" t="str">
        <f ca="1">IF(ISERROR($V299),"",OFFSET('Smelter Look-up'!$C$4,$V299-4,0)&amp;"")</f>
        <v>Sabin Metal Corp.</v>
      </c>
      <c r="S299" s="224" t="str">
        <f t="shared" ca="1" si="12"/>
        <v>US</v>
      </c>
      <c r="T299" s="224" t="str">
        <f ca="1">IF(B299="","",IF(ISERROR(MATCH($J299,SorP!$B$1:$B$6230,0)),"",INDIRECT("'SorP'!$A$"&amp;MATCH($J299,SorP!$B$1:$B$6230,0))))</f>
        <v>US-ND</v>
      </c>
      <c r="U299" s="239"/>
      <c r="V299" s="269">
        <f>IF(C299="",NA(),MATCH($B299&amp;$C299,'Smelter Look-up'!$J:$J,0))</f>
        <v>196</v>
      </c>
      <c r="W299" s="270"/>
      <c r="X299" s="270">
        <f t="shared" ca="1" si="13"/>
        <v>0</v>
      </c>
      <c r="Y299" s="270"/>
      <c r="Z299" s="270"/>
      <c r="AB299" s="272" t="str">
        <f t="shared" si="14"/>
        <v>GoldSabin Metal Corp.</v>
      </c>
    </row>
    <row r="300" spans="1:28" s="271" customFormat="1" ht="25.5" customHeight="1">
      <c r="A300" s="215"/>
      <c r="B300" s="216" t="s">
        <v>1250</v>
      </c>
      <c r="C300" s="347" t="s">
        <v>2941</v>
      </c>
      <c r="D300" s="216"/>
      <c r="E300" s="216" t="str">
        <f ca="1">IF(ISERROR($V300),"",OFFSET('Smelter Look-up'!$D$4,$V300-4,0)&amp;"")</f>
        <v>CZECHIA</v>
      </c>
      <c r="F300" s="216" t="str">
        <f ca="1">IF(ISERROR($V300),"",OFFSET('Smelter Look-up'!$E$4,$V300-4,0))</f>
        <v>CID002290</v>
      </c>
      <c r="G300" s="216" t="str">
        <f ca="1">IF(C300=$X$4,"Enter smelter details", IF(ISERROR($V300),"",OFFSET('Smelter Look-up'!$F$4,$V300-4,0)))</f>
        <v>RMI</v>
      </c>
      <c r="H300" s="217">
        <f ca="1">IF(ISERROR($V300),"",OFFSET('Smelter Look-up'!$G$4,$V300-4,0))</f>
        <v>0</v>
      </c>
      <c r="I300" s="218" t="str">
        <f ca="1">IF(ISERROR($V300),"",OFFSET('Smelter Look-up'!$H$4,$V300-4,0))</f>
        <v>Vestec</v>
      </c>
      <c r="J300" s="218" t="str">
        <f ca="1">IF(ISERROR($V300),"",OFFSET('Smelter Look-up'!$I$4,$V300-4,0))</f>
        <v>Praha-západ</v>
      </c>
      <c r="K300" s="267"/>
      <c r="L300" s="267"/>
      <c r="M300" s="267"/>
      <c r="N300" s="267"/>
      <c r="O300" s="267"/>
      <c r="P300" s="219"/>
      <c r="Q300" s="268" t="s">
        <v>15524</v>
      </c>
      <c r="R300" s="216" t="str">
        <f ca="1">IF(ISERROR($V300),"",OFFSET('Smelter Look-up'!$C$4,$V300-4,0)&amp;"")</f>
        <v>SAFINA A.S.</v>
      </c>
      <c r="S300" s="224" t="str">
        <f t="shared" ca="1" si="12"/>
        <v>CZ</v>
      </c>
      <c r="T300" s="224" t="str">
        <f ca="1">IF(B300="","",IF(ISERROR(MATCH($J300,SorP!$B$1:$B$6230,0)),"",INDIRECT("'SorP'!$A$"&amp;MATCH($J300,SorP!$B$1:$B$6230,0))))</f>
        <v>CZ-20A</v>
      </c>
      <c r="U300" s="239"/>
      <c r="V300" s="269">
        <f>IF(C300="",NA(),MATCH($B300&amp;$C300,'Smelter Look-up'!$J:$J,0))</f>
        <v>198</v>
      </c>
      <c r="W300" s="270"/>
      <c r="X300" s="270">
        <f t="shared" ca="1" si="13"/>
        <v>0</v>
      </c>
      <c r="Y300" s="270"/>
      <c r="Z300" s="270"/>
      <c r="AB300" s="272" t="str">
        <f t="shared" si="14"/>
        <v>GoldSAFINA A.S.</v>
      </c>
    </row>
    <row r="301" spans="1:28" s="271" customFormat="1" ht="25.5" customHeight="1">
      <c r="A301" s="215"/>
      <c r="B301" s="216" t="s">
        <v>1250</v>
      </c>
      <c r="C301" s="347" t="s">
        <v>3105</v>
      </c>
      <c r="D301" s="216"/>
      <c r="E301" s="216" t="str">
        <f ca="1">IF(ISERROR($V301),"",OFFSET('Smelter Look-up'!$D$4,$V301-4,0)&amp;"")</f>
        <v>KOREA, REPUBLIC OF</v>
      </c>
      <c r="F301" s="216" t="str">
        <f ca="1">IF(ISERROR($V301),"",OFFSET('Smelter Look-up'!$E$4,$V301-4,0))</f>
        <v>CID001562</v>
      </c>
      <c r="G301" s="216" t="str">
        <f ca="1">IF(C301=$X$4,"Enter smelter details", IF(ISERROR($V301),"",OFFSET('Smelter Look-up'!$F$4,$V301-4,0)))</f>
        <v>RMI</v>
      </c>
      <c r="H301" s="217">
        <f ca="1">IF(ISERROR($V301),"",OFFSET('Smelter Look-up'!$G$4,$V301-4,0))</f>
        <v>0</v>
      </c>
      <c r="I301" s="218" t="str">
        <f ca="1">IF(ISERROR($V301),"",OFFSET('Smelter Look-up'!$H$4,$V301-4,0))</f>
        <v>Changwon</v>
      </c>
      <c r="J301" s="218" t="str">
        <f ca="1">IF(ISERROR($V301),"",OFFSET('Smelter Look-up'!$I$4,$V301-4,0))</f>
        <v>Gyeongsangnam-do</v>
      </c>
      <c r="K301" s="267"/>
      <c r="L301" s="267"/>
      <c r="M301" s="267"/>
      <c r="N301" s="267"/>
      <c r="O301" s="267"/>
      <c r="P301" s="219"/>
      <c r="Q301" s="268" t="s">
        <v>15524</v>
      </c>
      <c r="R301" s="216" t="str">
        <f ca="1">IF(ISERROR($V301),"",OFFSET('Smelter Look-up'!$C$4,$V301-4,0)&amp;"")</f>
        <v>Samwon Metals Corp.</v>
      </c>
      <c r="S301" s="224" t="str">
        <f t="shared" ca="1" si="12"/>
        <v>KR</v>
      </c>
      <c r="T301" s="224" t="str">
        <f ca="1">IF(B301="","",IF(ISERROR(MATCH($J301,SorP!$B$1:$B$6230,0)),"",INDIRECT("'SorP'!$A$"&amp;MATCH($J301,SorP!$B$1:$B$6230,0))))</f>
        <v>KR-48</v>
      </c>
      <c r="U301" s="239"/>
      <c r="V301" s="269">
        <f>IF(C301="",NA(),MATCH($B301&amp;$C301,'Smelter Look-up'!$J:$J,0))</f>
        <v>203</v>
      </c>
      <c r="W301" s="270"/>
      <c r="X301" s="270">
        <f t="shared" ca="1" si="13"/>
        <v>0</v>
      </c>
      <c r="Y301" s="270"/>
      <c r="Z301" s="270"/>
      <c r="AB301" s="272" t="str">
        <f t="shared" si="14"/>
        <v>GoldSamwon Metals Corp.</v>
      </c>
    </row>
    <row r="302" spans="1:28" s="271" customFormat="1" ht="25.5" customHeight="1">
      <c r="A302" s="215"/>
      <c r="B302" s="216" t="s">
        <v>1250</v>
      </c>
      <c r="C302" s="347" t="s">
        <v>1893</v>
      </c>
      <c r="D302" s="216"/>
      <c r="E302" s="216" t="str">
        <f ca="1">IF(ISERROR($V302),"",OFFSET('Smelter Look-up'!$D$4,$V302-4,0)&amp;"")</f>
        <v>CHINA</v>
      </c>
      <c r="F302" s="216" t="str">
        <f ca="1">IF(ISERROR($V302),"",OFFSET('Smelter Look-up'!$E$4,$V302-4,0))</f>
        <v>CID001619</v>
      </c>
      <c r="G302" s="216" t="str">
        <f ca="1">IF(C302=$X$4,"Enter smelter details", IF(ISERROR($V302),"",OFFSET('Smelter Look-up'!$F$4,$V302-4,0)))</f>
        <v>RMI</v>
      </c>
      <c r="H302" s="217">
        <f ca="1">IF(ISERROR($V302),"",OFFSET('Smelter Look-up'!$G$4,$V302-4,0))</f>
        <v>0</v>
      </c>
      <c r="I302" s="218" t="str">
        <f ca="1">IF(ISERROR($V302),"",OFFSET('Smelter Look-up'!$H$4,$V302-4,0))</f>
        <v>Laizhou</v>
      </c>
      <c r="J302" s="218" t="str">
        <f ca="1">IF(ISERROR($V302),"",OFFSET('Smelter Look-up'!$I$4,$V302-4,0))</f>
        <v>Shandong Sheng</v>
      </c>
      <c r="K302" s="267"/>
      <c r="L302" s="267"/>
      <c r="M302" s="267"/>
      <c r="N302" s="267"/>
      <c r="O302" s="267"/>
      <c r="P302" s="219"/>
      <c r="Q302" s="268" t="s">
        <v>15524</v>
      </c>
      <c r="R302" s="216" t="str">
        <f ca="1">IF(ISERROR($V302),"",OFFSET('Smelter Look-up'!$C$4,$V302-4,0)&amp;"")</f>
        <v>Shandong Tiancheng Biological Gold Industrial Co., Ltd.</v>
      </c>
      <c r="S302" s="224" t="str">
        <f t="shared" ca="1" si="12"/>
        <v>CN</v>
      </c>
      <c r="T302" s="224" t="str">
        <f ca="1">IF(B302="","",IF(ISERROR(MATCH($J302,SorP!$B$1:$B$6230,0)),"",INDIRECT("'SorP'!$A$"&amp;MATCH($J302,SorP!$B$1:$B$6230,0))))</f>
        <v>CN-SD</v>
      </c>
      <c r="U302" s="239"/>
      <c r="V302" s="269">
        <f>IF(C302="",NA(),MATCH($B302&amp;$C302,'Smelter Look-up'!$J:$J,0))</f>
        <v>214</v>
      </c>
      <c r="W302" s="270"/>
      <c r="X302" s="270">
        <f t="shared" ca="1" si="13"/>
        <v>0</v>
      </c>
      <c r="Y302" s="270"/>
      <c r="Z302" s="270"/>
      <c r="AB302" s="272" t="str">
        <f t="shared" si="14"/>
        <v>GoldShandong Tiancheng Biological Gold Industrial Co., Ltd.</v>
      </c>
    </row>
    <row r="303" spans="1:28" s="271" customFormat="1" ht="25.5" customHeight="1">
      <c r="A303" s="215"/>
      <c r="B303" s="216" t="s">
        <v>1250</v>
      </c>
      <c r="C303" s="347" t="s">
        <v>3119</v>
      </c>
      <c r="D303" s="216"/>
      <c r="E303" s="216" t="str">
        <f ca="1">IF(ISERROR($V303),"",OFFSET('Smelter Look-up'!$D$4,$V303-4,0)&amp;"")</f>
        <v>KOREA, REPUBLIC OF</v>
      </c>
      <c r="F303" s="216" t="str">
        <f ca="1">IF(ISERROR($V303),"",OFFSET('Smelter Look-up'!$E$4,$V303-4,0))</f>
        <v>CID002918</v>
      </c>
      <c r="G303" s="216" t="str">
        <f ca="1">IF(C303=$X$4,"Enter smelter details", IF(ISERROR($V303),"",OFFSET('Smelter Look-up'!$F$4,$V303-4,0)))</f>
        <v>RMI</v>
      </c>
      <c r="H303" s="217">
        <f ca="1">IF(ISERROR($V303),"",OFFSET('Smelter Look-up'!$G$4,$V303-4,0))</f>
        <v>0</v>
      </c>
      <c r="I303" s="218" t="str">
        <f ca="1">IF(ISERROR($V303),"",OFFSET('Smelter Look-up'!$H$4,$V303-4,0))</f>
        <v>Gunsan-si</v>
      </c>
      <c r="J303" s="218" t="str">
        <f ca="1">IF(ISERROR($V303),"",OFFSET('Smelter Look-up'!$I$4,$V303-4,0))</f>
        <v>Jeollabuk-do</v>
      </c>
      <c r="K303" s="267"/>
      <c r="L303" s="267"/>
      <c r="M303" s="267"/>
      <c r="N303" s="267"/>
      <c r="O303" s="267"/>
      <c r="P303" s="219"/>
      <c r="Q303" s="268" t="s">
        <v>15524</v>
      </c>
      <c r="R303" s="216" t="str">
        <f ca="1">IF(ISERROR($V303),"",OFFSET('Smelter Look-up'!$C$4,$V303-4,0)&amp;"")</f>
        <v>SungEel HiMetal Co., Ltd.</v>
      </c>
      <c r="S303" s="224" t="str">
        <f t="shared" ca="1" si="12"/>
        <v>KR</v>
      </c>
      <c r="T303" s="224" t="str">
        <f ca="1">IF(B303="","",IF(ISERROR(MATCH($J303,SorP!$B$1:$B$6230,0)),"",INDIRECT("'SorP'!$A$"&amp;MATCH($J303,SorP!$B$1:$B$6230,0))))</f>
        <v>KR-45</v>
      </c>
      <c r="U303" s="239"/>
      <c r="V303" s="269">
        <f>IF(C303="",NA(),MATCH($B303&amp;$C303,'Smelter Look-up'!$J:$J,0))</f>
        <v>233</v>
      </c>
      <c r="W303" s="270"/>
      <c r="X303" s="270">
        <f t="shared" ca="1" si="13"/>
        <v>0</v>
      </c>
      <c r="Y303" s="270"/>
      <c r="Z303" s="270"/>
      <c r="AB303" s="272" t="str">
        <f t="shared" si="14"/>
        <v>GoldSungEel HiTech</v>
      </c>
    </row>
    <row r="304" spans="1:28" s="271" customFormat="1" ht="25.5" customHeight="1">
      <c r="A304" s="215"/>
      <c r="B304" s="216" t="s">
        <v>1250</v>
      </c>
      <c r="C304" s="347" t="s">
        <v>2624</v>
      </c>
      <c r="D304" s="216"/>
      <c r="E304" s="216" t="str">
        <f ca="1">IF(ISERROR($V304),"",OFFSET('Smelter Look-up'!$D$4,$V304-4,0)&amp;"")</f>
        <v>CHINA</v>
      </c>
      <c r="F304" s="216" t="str">
        <f ca="1">IF(ISERROR($V304),"",OFFSET('Smelter Look-up'!$E$4,$V304-4,0))</f>
        <v>CID001947</v>
      </c>
      <c r="G304" s="216" t="str">
        <f ca="1">IF(C304=$X$4,"Enter smelter details", IF(ISERROR($V304),"",OFFSET('Smelter Look-up'!$F$4,$V304-4,0)))</f>
        <v>RMI</v>
      </c>
      <c r="H304" s="217">
        <f ca="1">IF(ISERROR($V304),"",OFFSET('Smelter Look-up'!$G$4,$V304-4,0))</f>
        <v>0</v>
      </c>
      <c r="I304" s="218" t="str">
        <f ca="1">IF(ISERROR($V304),"",OFFSET('Smelter Look-up'!$H$4,$V304-4,0))</f>
        <v>Tongling</v>
      </c>
      <c r="J304" s="218" t="str">
        <f ca="1">IF(ISERROR($V304),"",OFFSET('Smelter Look-up'!$I$4,$V304-4,0))</f>
        <v>Anhui Sheng</v>
      </c>
      <c r="K304" s="267"/>
      <c r="L304" s="267"/>
      <c r="M304" s="267"/>
      <c r="N304" s="267"/>
      <c r="O304" s="267"/>
      <c r="P304" s="219"/>
      <c r="Q304" s="268" t="s">
        <v>15524</v>
      </c>
      <c r="R304" s="216" t="str">
        <f ca="1">IF(ISERROR($V304),"",OFFSET('Smelter Look-up'!$C$4,$V304-4,0)&amp;"")</f>
        <v>Tongling Nonferrous Metals Group Co., Ltd.</v>
      </c>
      <c r="S304" s="224" t="str">
        <f t="shared" ca="1" si="12"/>
        <v>CN</v>
      </c>
      <c r="T304" s="224" t="str">
        <f ca="1">IF(B304="","",IF(ISERROR(MATCH($J304,SorP!$B$1:$B$6230,0)),"",INDIRECT("'SorP'!$A$"&amp;MATCH($J304,SorP!$B$1:$B$6230,0))))</f>
        <v>CN-AH</v>
      </c>
      <c r="U304" s="239"/>
      <c r="V304" s="269">
        <f>IF(C304="",NA(),MATCH($B304&amp;$C304,'Smelter Look-up'!$J:$J,0))</f>
        <v>249</v>
      </c>
      <c r="W304" s="270"/>
      <c r="X304" s="270">
        <f t="shared" ca="1" si="13"/>
        <v>0</v>
      </c>
      <c r="Y304" s="270"/>
      <c r="Z304" s="270"/>
      <c r="AB304" s="272" t="str">
        <f t="shared" si="14"/>
        <v>GoldTongling Nonferrous Metals Group Co., Ltd.</v>
      </c>
    </row>
    <row r="305" spans="1:28" s="271" customFormat="1" ht="25.5" customHeight="1">
      <c r="A305" s="215"/>
      <c r="B305" s="216" t="s">
        <v>1250</v>
      </c>
      <c r="C305" s="347" t="s">
        <v>2952</v>
      </c>
      <c r="D305" s="216"/>
      <c r="E305" s="216" t="str">
        <f ca="1">IF(ISERROR($V305),"",OFFSET('Smelter Look-up'!$D$4,$V305-4,0)&amp;"")</f>
        <v>KAZAKHSTAN</v>
      </c>
      <c r="F305" s="216" t="str">
        <f ca="1">IF(ISERROR($V305),"",OFFSET('Smelter Look-up'!$E$4,$V305-4,0))</f>
        <v>CID002615</v>
      </c>
      <c r="G305" s="216" t="str">
        <f ca="1">IF(C305=$X$4,"Enter smelter details", IF(ISERROR($V305),"",OFFSET('Smelter Look-up'!$F$4,$V305-4,0)))</f>
        <v>RMI</v>
      </c>
      <c r="H305" s="217">
        <f ca="1">IF(ISERROR($V305),"",OFFSET('Smelter Look-up'!$G$4,$V305-4,0))</f>
        <v>0</v>
      </c>
      <c r="I305" s="218" t="str">
        <f ca="1">IF(ISERROR($V305),"",OFFSET('Smelter Look-up'!$H$4,$V305-4,0))</f>
        <v>Astana</v>
      </c>
      <c r="J305" s="218" t="str">
        <f ca="1">IF(ISERROR($V305),"",OFFSET('Smelter Look-up'!$I$4,$V305-4,0))</f>
        <v>Almaty</v>
      </c>
      <c r="K305" s="267"/>
      <c r="L305" s="267"/>
      <c r="M305" s="267"/>
      <c r="N305" s="267"/>
      <c r="O305" s="267"/>
      <c r="P305" s="219"/>
      <c r="Q305" s="268" t="s">
        <v>15524</v>
      </c>
      <c r="R305" s="216" t="str">
        <f ca="1">IF(ISERROR($V305),"",OFFSET('Smelter Look-up'!$C$4,$V305-4,0)&amp;"")</f>
        <v>TOO Tau-Ken-Altyn</v>
      </c>
      <c r="S305" s="224" t="str">
        <f t="shared" ca="1" si="12"/>
        <v>KZ</v>
      </c>
      <c r="T305" s="224" t="str">
        <f ca="1">IF(B305="","",IF(ISERROR(MATCH($J305,SorP!$B$1:$B$6230,0)),"",INDIRECT("'SorP'!$A$"&amp;MATCH($J305,SorP!$B$1:$B$6230,0))))</f>
        <v>KZ-ALA</v>
      </c>
      <c r="U305" s="239"/>
      <c r="V305" s="269">
        <f>IF(C305="",NA(),MATCH($B305&amp;$C305,'Smelter Look-up'!$J:$J,0))</f>
        <v>252</v>
      </c>
      <c r="W305" s="270"/>
      <c r="X305" s="270">
        <f t="shared" ca="1" si="13"/>
        <v>0</v>
      </c>
      <c r="Y305" s="270"/>
      <c r="Z305" s="270"/>
      <c r="AB305" s="272" t="str">
        <f t="shared" si="14"/>
        <v>GoldTOO Tau-Ken-Altyn</v>
      </c>
    </row>
    <row r="306" spans="1:28" s="271" customFormat="1" ht="25.5" customHeight="1">
      <c r="A306" s="215"/>
      <c r="B306" s="216" t="s">
        <v>1250</v>
      </c>
      <c r="C306" s="347" t="s">
        <v>2550</v>
      </c>
      <c r="D306" s="216"/>
      <c r="E306" s="216" t="str">
        <f ca="1">IF(ISERROR($V306),"",OFFSET('Smelter Look-up'!$D$4,$V306-4,0)&amp;"")</f>
        <v>CHINA</v>
      </c>
      <c r="F306" s="216" t="str">
        <f ca="1">IF(ISERROR($V306),"",OFFSET('Smelter Look-up'!$E$4,$V306-4,0))</f>
        <v>CID000197</v>
      </c>
      <c r="G306" s="216" t="str">
        <f ca="1">IF(C306=$X$4,"Enter smelter details", IF(ISERROR($V306),"",OFFSET('Smelter Look-up'!$F$4,$V306-4,0)))</f>
        <v>RMI</v>
      </c>
      <c r="H306" s="217">
        <f ca="1">IF(ISERROR($V306),"",OFFSET('Smelter Look-up'!$G$4,$V306-4,0))</f>
        <v>0</v>
      </c>
      <c r="I306" s="218" t="str">
        <f ca="1">IF(ISERROR($V306),"",OFFSET('Smelter Look-up'!$H$4,$V306-4,0))</f>
        <v>Kunming</v>
      </c>
      <c r="J306" s="218" t="str">
        <f ca="1">IF(ISERROR($V306),"",OFFSET('Smelter Look-up'!$I$4,$V306-4,0))</f>
        <v>Yunnan Sheng</v>
      </c>
      <c r="K306" s="267"/>
      <c r="L306" s="267"/>
      <c r="M306" s="267"/>
      <c r="N306" s="267"/>
      <c r="O306" s="267"/>
      <c r="P306" s="219"/>
      <c r="Q306" s="268" t="s">
        <v>15524</v>
      </c>
      <c r="R306" s="216" t="str">
        <f ca="1">IF(ISERROR($V306),"",OFFSET('Smelter Look-up'!$C$4,$V306-4,0)&amp;"")</f>
        <v>Yunnan Copper Industry Co., Ltd.</v>
      </c>
      <c r="S306" s="224" t="str">
        <f t="shared" ca="1" si="12"/>
        <v>CN</v>
      </c>
      <c r="T306" s="224" t="str">
        <f ca="1">IF(B306="","",IF(ISERROR(MATCH($J306,SorP!$B$1:$B$6230,0)),"",INDIRECT("'SorP'!$A$"&amp;MATCH($J306,SorP!$B$1:$B$6230,0))))</f>
        <v>CN-YN</v>
      </c>
      <c r="U306" s="239"/>
      <c r="V306" s="269">
        <f>IF(C306="",NA(),MATCH($B306&amp;$C306,'Smelter Look-up'!$J:$J,0))</f>
        <v>272</v>
      </c>
      <c r="W306" s="270"/>
      <c r="X306" s="270">
        <f t="shared" ca="1" si="13"/>
        <v>0</v>
      </c>
      <c r="Y306" s="270"/>
      <c r="Z306" s="270"/>
      <c r="AB306" s="272" t="str">
        <f t="shared" si="14"/>
        <v>GoldYunnan Copper Industry Co., Ltd.</v>
      </c>
    </row>
    <row r="307" spans="1:28" s="271" customFormat="1" ht="25.5" customHeight="1">
      <c r="A307" s="215"/>
      <c r="B307" s="216" t="s">
        <v>1253</v>
      </c>
      <c r="C307" s="347" t="s">
        <v>2717</v>
      </c>
      <c r="D307" s="216"/>
      <c r="E307" s="216" t="str">
        <f ca="1">IF(ISERROR($V307),"",OFFSET('Smelter Look-up'!$D$4,$V307-4,0)&amp;"")</f>
        <v>CHINA</v>
      </c>
      <c r="F307" s="216" t="str">
        <f ca="1">IF(ISERROR($V307),"",OFFSET('Smelter Look-up'!$E$4,$V307-4,0))</f>
        <v>CID002647</v>
      </c>
      <c r="G307" s="216" t="str">
        <f ca="1">IF(C307=$X$4,"Enter smelter details", IF(ISERROR($V307),"",OFFSET('Smelter Look-up'!$F$4,$V307-4,0)))</f>
        <v>RMI</v>
      </c>
      <c r="H307" s="217">
        <f ca="1">IF(ISERROR($V307),"",OFFSET('Smelter Look-up'!$G$4,$V307-4,0))</f>
        <v>0</v>
      </c>
      <c r="I307" s="218" t="str">
        <f ca="1">IF(ISERROR($V307),"",OFFSET('Smelter Look-up'!$H$4,$V307-4,0))</f>
        <v>Huanglong</v>
      </c>
      <c r="J307" s="218" t="str">
        <f ca="1">IF(ISERROR($V307),"",OFFSET('Smelter Look-up'!$I$4,$V307-4,0))</f>
        <v>Jiangxi Sheng</v>
      </c>
      <c r="K307" s="267"/>
      <c r="L307" s="267"/>
      <c r="M307" s="267"/>
      <c r="N307" s="267"/>
      <c r="O307" s="267"/>
      <c r="P307" s="219"/>
      <c r="Q307" s="268" t="s">
        <v>15524</v>
      </c>
      <c r="R307" s="216" t="str">
        <f ca="1">IF(ISERROR($V307),"",OFFSET('Smelter Look-up'!$C$4,$V307-4,0)&amp;"")</f>
        <v>Jiangxi Dayu Longxintai Tungsten Co., Ltd.</v>
      </c>
      <c r="S307" s="224" t="str">
        <f t="shared" ca="1" si="12"/>
        <v>CN</v>
      </c>
      <c r="T307" s="224" t="str">
        <f ca="1">IF(B307="","",IF(ISERROR(MATCH($J307,SorP!$B$1:$B$6230,0)),"",INDIRECT("'SorP'!$A$"&amp;MATCH($J307,SorP!$B$1:$B$6230,0))))</f>
        <v>CN-JX</v>
      </c>
      <c r="U307" s="239"/>
      <c r="V307" s="269">
        <f>IF(C307="",NA(),MATCH($B307&amp;$C307,'Smelter Look-up'!$J:$J,0))</f>
        <v>552</v>
      </c>
      <c r="W307" s="270"/>
      <c r="X307" s="270">
        <f t="shared" ca="1" si="13"/>
        <v>0</v>
      </c>
      <c r="Y307" s="270"/>
      <c r="Z307" s="270"/>
      <c r="AB307" s="272" t="str">
        <f t="shared" si="14"/>
        <v>TungstenJiangxi Dayu Longxintai Tungsten Co., Ltd.</v>
      </c>
    </row>
    <row r="308" spans="1:28" s="271" customFormat="1" ht="20.25" customHeight="1">
      <c r="A308" s="215"/>
      <c r="B308" s="216"/>
      <c r="C308" s="347"/>
      <c r="D308" s="216"/>
      <c r="E308" s="216"/>
      <c r="F308" s="216"/>
      <c r="G308" s="216"/>
      <c r="H308" s="217"/>
      <c r="I308" s="218"/>
      <c r="J308" s="218"/>
      <c r="K308" s="267"/>
      <c r="L308" s="267"/>
      <c r="M308" s="267"/>
      <c r="N308" s="267"/>
      <c r="O308" s="267"/>
      <c r="P308" s="219"/>
      <c r="Q308" s="268"/>
      <c r="R308" s="216"/>
      <c r="S308" s="224"/>
      <c r="T308" s="224"/>
      <c r="U308" s="239"/>
      <c r="V308" s="269"/>
      <c r="W308" s="270"/>
      <c r="X308" s="270"/>
      <c r="Y308" s="270"/>
      <c r="Z308" s="270"/>
      <c r="AB308" s="272"/>
    </row>
    <row r="309" spans="1:28" s="271" customFormat="1" ht="20.25" customHeight="1">
      <c r="A309" s="215"/>
      <c r="B309" s="358"/>
      <c r="C309" s="357"/>
      <c r="D309" s="216"/>
      <c r="E309" s="216"/>
      <c r="F309" s="216"/>
      <c r="G309" s="216"/>
      <c r="H309" s="217"/>
      <c r="I309" s="218"/>
      <c r="J309" s="218"/>
      <c r="K309" s="267"/>
      <c r="L309" s="267"/>
      <c r="M309" s="267"/>
      <c r="N309" s="267"/>
      <c r="O309" s="267"/>
      <c r="P309" s="219"/>
      <c r="Q309" s="268"/>
      <c r="R309" s="216"/>
      <c r="S309" s="224"/>
      <c r="T309" s="224"/>
      <c r="U309" s="239"/>
      <c r="V309" s="269"/>
      <c r="W309" s="270"/>
      <c r="X309" s="270"/>
      <c r="Y309" s="270"/>
      <c r="Z309" s="270"/>
      <c r="AB309" s="272"/>
    </row>
    <row r="310" spans="1:28" s="271" customFormat="1" ht="20.25" customHeight="1">
      <c r="A310" s="215"/>
      <c r="B310" s="358"/>
      <c r="C310" s="357"/>
      <c r="D310" s="216"/>
      <c r="E310" s="216"/>
      <c r="F310" s="216"/>
      <c r="G310" s="216"/>
      <c r="H310" s="217"/>
      <c r="I310" s="218"/>
      <c r="J310" s="218"/>
      <c r="K310" s="267"/>
      <c r="L310" s="267"/>
      <c r="M310" s="267"/>
      <c r="N310" s="267"/>
      <c r="O310" s="267"/>
      <c r="P310" s="219"/>
      <c r="Q310" s="268"/>
      <c r="R310" s="216"/>
      <c r="S310" s="224"/>
      <c r="T310" s="224"/>
      <c r="U310" s="239"/>
      <c r="V310" s="269"/>
      <c r="W310" s="270"/>
      <c r="X310" s="270"/>
      <c r="Y310" s="270"/>
      <c r="Z310" s="270"/>
      <c r="AB310" s="272"/>
    </row>
    <row r="311" spans="1:28" s="271" customFormat="1" ht="20.25" customHeight="1">
      <c r="A311" s="215"/>
      <c r="B311" s="356"/>
      <c r="C311" s="355"/>
      <c r="D311" s="216"/>
      <c r="E311" s="216"/>
      <c r="F311" s="216"/>
      <c r="G311" s="216"/>
      <c r="H311" s="217"/>
      <c r="I311" s="218"/>
      <c r="J311" s="218"/>
      <c r="K311" s="267"/>
      <c r="L311" s="267"/>
      <c r="M311" s="267"/>
      <c r="N311" s="267"/>
      <c r="O311" s="267"/>
      <c r="P311" s="219"/>
      <c r="Q311" s="268"/>
      <c r="R311" s="216"/>
      <c r="S311" s="224"/>
      <c r="T311" s="224"/>
      <c r="U311" s="239"/>
      <c r="V311" s="269"/>
      <c r="W311" s="270"/>
      <c r="X311" s="270"/>
      <c r="Y311" s="270"/>
      <c r="Z311" s="270"/>
      <c r="AB311" s="272"/>
    </row>
    <row r="312" spans="1:28" s="271" customFormat="1" ht="20.25" customHeight="1">
      <c r="A312" s="215"/>
      <c r="B312" s="216"/>
      <c r="C312" s="220"/>
      <c r="D312" s="216"/>
      <c r="E312" s="216"/>
      <c r="F312" s="216"/>
      <c r="G312" s="216"/>
      <c r="H312" s="217"/>
      <c r="I312" s="218"/>
      <c r="J312" s="218"/>
      <c r="K312" s="267"/>
      <c r="L312" s="267"/>
      <c r="M312" s="267"/>
      <c r="N312" s="267"/>
      <c r="O312" s="267"/>
      <c r="P312" s="219"/>
      <c r="Q312" s="268"/>
      <c r="R312" s="216"/>
      <c r="S312" s="224"/>
      <c r="T312" s="224"/>
      <c r="U312" s="239"/>
      <c r="V312" s="269"/>
      <c r="W312" s="270"/>
      <c r="X312" s="270"/>
      <c r="Y312" s="270"/>
      <c r="Z312" s="270"/>
      <c r="AB312" s="272"/>
    </row>
    <row r="313" spans="1:28" s="271" customFormat="1" ht="20.25" customHeight="1">
      <c r="A313" s="215"/>
      <c r="B313" s="216"/>
      <c r="C313" s="220"/>
      <c r="D313" s="216"/>
      <c r="E313" s="216"/>
      <c r="F313" s="216"/>
      <c r="G313" s="216"/>
      <c r="H313" s="217"/>
      <c r="I313" s="218"/>
      <c r="J313" s="218"/>
      <c r="K313" s="267"/>
      <c r="L313" s="267"/>
      <c r="M313" s="267"/>
      <c r="N313" s="267"/>
      <c r="O313" s="267"/>
      <c r="P313" s="219"/>
      <c r="Q313" s="268"/>
      <c r="R313" s="216"/>
      <c r="S313" s="224"/>
      <c r="T313" s="224"/>
      <c r="U313" s="239"/>
      <c r="V313" s="269"/>
      <c r="W313" s="270"/>
      <c r="X313" s="270"/>
      <c r="Y313" s="270"/>
      <c r="Z313" s="270"/>
      <c r="AB313" s="272"/>
    </row>
    <row r="314" spans="1:28" s="271" customFormat="1" ht="20.25" customHeight="1">
      <c r="A314" s="215"/>
      <c r="B314" s="216"/>
      <c r="C314" s="220"/>
      <c r="D314" s="216"/>
      <c r="E314" s="216"/>
      <c r="F314" s="216"/>
      <c r="G314" s="216"/>
      <c r="H314" s="217"/>
      <c r="I314" s="218"/>
      <c r="J314" s="218"/>
      <c r="K314" s="267"/>
      <c r="L314" s="267"/>
      <c r="M314" s="267"/>
      <c r="N314" s="267"/>
      <c r="O314" s="267"/>
      <c r="P314" s="219"/>
      <c r="Q314" s="268"/>
      <c r="R314" s="216"/>
      <c r="S314" s="224"/>
      <c r="T314" s="224"/>
      <c r="U314" s="239"/>
      <c r="V314" s="269"/>
      <c r="W314" s="270"/>
      <c r="X314" s="270"/>
      <c r="Y314" s="270"/>
      <c r="Z314" s="270"/>
      <c r="AB314" s="272"/>
    </row>
    <row r="315" spans="1:28" s="271" customFormat="1" ht="20.25" customHeight="1">
      <c r="A315" s="215"/>
      <c r="B315" s="216"/>
      <c r="C315" s="220"/>
      <c r="D315" s="216"/>
      <c r="E315" s="216"/>
      <c r="F315" s="216"/>
      <c r="G315" s="216"/>
      <c r="H315" s="217"/>
      <c r="I315" s="218"/>
      <c r="J315" s="218"/>
      <c r="K315" s="267"/>
      <c r="L315" s="267"/>
      <c r="M315" s="267"/>
      <c r="N315" s="267"/>
      <c r="O315" s="267"/>
      <c r="P315" s="219"/>
      <c r="Q315" s="268"/>
      <c r="R315" s="216"/>
      <c r="S315" s="224"/>
      <c r="T315" s="224"/>
      <c r="U315" s="239"/>
      <c r="V315" s="269"/>
      <c r="W315" s="270"/>
      <c r="X315" s="270"/>
      <c r="Y315" s="270"/>
      <c r="Z315" s="270"/>
      <c r="AB315" s="272"/>
    </row>
    <row r="316" spans="1:28" s="271" customFormat="1" ht="20.25" customHeight="1">
      <c r="A316" s="215"/>
      <c r="B316" s="216"/>
      <c r="C316" s="220"/>
      <c r="D316" s="216"/>
      <c r="E316" s="216"/>
      <c r="F316" s="216"/>
      <c r="G316" s="216"/>
      <c r="H316" s="217"/>
      <c r="I316" s="218"/>
      <c r="J316" s="218"/>
      <c r="K316" s="267"/>
      <c r="L316" s="267"/>
      <c r="M316" s="267"/>
      <c r="N316" s="267"/>
      <c r="O316" s="267"/>
      <c r="P316" s="219"/>
      <c r="Q316" s="268"/>
      <c r="R316" s="216"/>
      <c r="S316" s="224"/>
      <c r="T316" s="224"/>
      <c r="U316" s="239"/>
      <c r="V316" s="269"/>
      <c r="W316" s="270"/>
      <c r="X316" s="270"/>
      <c r="Y316" s="270"/>
      <c r="Z316" s="270"/>
      <c r="AB316" s="272"/>
    </row>
    <row r="317" spans="1:28" s="271" customFormat="1" ht="20.25" customHeight="1">
      <c r="A317" s="215"/>
      <c r="B317" s="216"/>
      <c r="C317" s="220"/>
      <c r="D317" s="216"/>
      <c r="E317" s="216"/>
      <c r="F317" s="216"/>
      <c r="G317" s="216"/>
      <c r="H317" s="217"/>
      <c r="I317" s="218"/>
      <c r="J317" s="218"/>
      <c r="K317" s="267"/>
      <c r="L317" s="267"/>
      <c r="M317" s="267"/>
      <c r="N317" s="267"/>
      <c r="O317" s="267"/>
      <c r="P317" s="219"/>
      <c r="Q317" s="268"/>
      <c r="R317" s="216"/>
      <c r="S317" s="224"/>
      <c r="T317" s="224"/>
      <c r="U317" s="239"/>
      <c r="V317" s="269"/>
      <c r="W317" s="270"/>
      <c r="X317" s="270"/>
      <c r="Y317" s="270"/>
      <c r="Z317" s="270"/>
      <c r="AB317" s="272"/>
    </row>
    <row r="318" spans="1:28" s="271" customFormat="1" ht="20.25" customHeight="1">
      <c r="A318" s="215"/>
      <c r="B318" s="216"/>
      <c r="C318" s="220"/>
      <c r="D318" s="216"/>
      <c r="E318" s="216"/>
      <c r="F318" s="216"/>
      <c r="G318" s="216"/>
      <c r="H318" s="217"/>
      <c r="I318" s="218"/>
      <c r="J318" s="218"/>
      <c r="K318" s="267"/>
      <c r="L318" s="267"/>
      <c r="M318" s="267"/>
      <c r="N318" s="267"/>
      <c r="O318" s="267"/>
      <c r="P318" s="219"/>
      <c r="Q318" s="268"/>
      <c r="R318" s="216"/>
      <c r="S318" s="224"/>
      <c r="T318" s="224"/>
      <c r="U318" s="239"/>
      <c r="V318" s="269"/>
      <c r="W318" s="270"/>
      <c r="X318" s="270"/>
      <c r="Y318" s="270"/>
      <c r="Z318" s="270"/>
      <c r="AB318" s="272"/>
    </row>
    <row r="319" spans="1:28" s="271" customFormat="1" ht="20.25" customHeight="1">
      <c r="A319" s="215"/>
      <c r="B319" s="216"/>
      <c r="C319" s="220"/>
      <c r="D319" s="216"/>
      <c r="E319" s="216"/>
      <c r="F319" s="216"/>
      <c r="G319" s="216"/>
      <c r="H319" s="217"/>
      <c r="I319" s="218"/>
      <c r="J319" s="218"/>
      <c r="K319" s="267"/>
      <c r="L319" s="267"/>
      <c r="M319" s="267"/>
      <c r="N319" s="267"/>
      <c r="O319" s="267"/>
      <c r="P319" s="219"/>
      <c r="Q319" s="268"/>
      <c r="R319" s="216"/>
      <c r="S319" s="224"/>
      <c r="T319" s="224"/>
      <c r="U319" s="239"/>
      <c r="V319" s="269"/>
      <c r="W319" s="270"/>
      <c r="X319" s="270"/>
      <c r="Y319" s="270"/>
      <c r="Z319" s="270"/>
      <c r="AB319" s="272"/>
    </row>
    <row r="320" spans="1:28" s="271" customFormat="1" ht="20.25" customHeight="1">
      <c r="A320" s="215"/>
      <c r="B320" s="216"/>
      <c r="C320" s="220"/>
      <c r="D320" s="216"/>
      <c r="E320" s="216"/>
      <c r="F320" s="216"/>
      <c r="G320" s="216"/>
      <c r="H320" s="217"/>
      <c r="I320" s="218"/>
      <c r="J320" s="218"/>
      <c r="K320" s="267"/>
      <c r="L320" s="267"/>
      <c r="M320" s="267"/>
      <c r="N320" s="267"/>
      <c r="O320" s="267"/>
      <c r="P320" s="219"/>
      <c r="Q320" s="268"/>
      <c r="R320" s="216"/>
      <c r="S320" s="224"/>
      <c r="T320" s="224"/>
      <c r="U320" s="239"/>
      <c r="V320" s="269"/>
      <c r="W320" s="270"/>
      <c r="X320" s="270"/>
      <c r="Y320" s="270"/>
      <c r="Z320" s="270"/>
      <c r="AB320" s="272"/>
    </row>
    <row r="321" spans="1:28" s="271" customFormat="1" ht="20.25" customHeight="1">
      <c r="A321" s="215"/>
      <c r="B321" s="216"/>
      <c r="C321" s="220"/>
      <c r="D321" s="216"/>
      <c r="E321" s="216"/>
      <c r="F321" s="216"/>
      <c r="G321" s="216"/>
      <c r="H321" s="217"/>
      <c r="I321" s="218"/>
      <c r="J321" s="218"/>
      <c r="K321" s="267"/>
      <c r="L321" s="267"/>
      <c r="M321" s="267"/>
      <c r="N321" s="267"/>
      <c r="O321" s="267"/>
      <c r="P321" s="219"/>
      <c r="Q321" s="268"/>
      <c r="R321" s="216"/>
      <c r="S321" s="224"/>
      <c r="T321" s="224"/>
      <c r="U321" s="239"/>
      <c r="V321" s="269"/>
      <c r="W321" s="270"/>
      <c r="X321" s="270"/>
      <c r="Y321" s="270"/>
      <c r="Z321" s="270"/>
      <c r="AB321" s="272"/>
    </row>
    <row r="322" spans="1:28" s="271" customFormat="1" ht="20.25" customHeight="1">
      <c r="A322" s="215"/>
      <c r="B322" s="216"/>
      <c r="C322" s="220"/>
      <c r="D322" s="216"/>
      <c r="E322" s="216"/>
      <c r="F322" s="216"/>
      <c r="G322" s="216"/>
      <c r="H322" s="217"/>
      <c r="I322" s="218"/>
      <c r="J322" s="218"/>
      <c r="K322" s="267"/>
      <c r="L322" s="267"/>
      <c r="M322" s="267"/>
      <c r="N322" s="267"/>
      <c r="O322" s="267"/>
      <c r="P322" s="219"/>
      <c r="Q322" s="268"/>
      <c r="R322" s="216"/>
      <c r="S322" s="224"/>
      <c r="T322" s="224"/>
      <c r="U322" s="239"/>
      <c r="V322" s="269"/>
      <c r="W322" s="270"/>
      <c r="X322" s="270"/>
      <c r="Y322" s="270"/>
      <c r="Z322" s="270"/>
      <c r="AB322" s="272"/>
    </row>
    <row r="323" spans="1:28" s="271" customFormat="1" ht="20.25" customHeight="1">
      <c r="A323" s="215"/>
      <c r="B323" s="216"/>
      <c r="C323" s="220"/>
      <c r="D323" s="216"/>
      <c r="E323" s="216"/>
      <c r="F323" s="216"/>
      <c r="G323" s="216"/>
      <c r="H323" s="217"/>
      <c r="I323" s="218"/>
      <c r="J323" s="218"/>
      <c r="K323" s="267"/>
      <c r="L323" s="267"/>
      <c r="M323" s="267"/>
      <c r="N323" s="267"/>
      <c r="O323" s="267"/>
      <c r="P323" s="219"/>
      <c r="Q323" s="268"/>
      <c r="R323" s="216"/>
      <c r="S323" s="224"/>
      <c r="T323" s="224"/>
      <c r="U323" s="239"/>
      <c r="V323" s="269"/>
      <c r="W323" s="270"/>
      <c r="X323" s="270"/>
      <c r="Y323" s="270"/>
      <c r="Z323" s="270"/>
      <c r="AB323" s="272"/>
    </row>
    <row r="324" spans="1:28" s="271" customFormat="1" ht="20.25" customHeight="1">
      <c r="A324" s="215"/>
      <c r="B324" s="216"/>
      <c r="C324" s="220"/>
      <c r="D324" s="216"/>
      <c r="E324" s="216"/>
      <c r="F324" s="216"/>
      <c r="G324" s="216"/>
      <c r="H324" s="217"/>
      <c r="I324" s="218"/>
      <c r="J324" s="218"/>
      <c r="K324" s="267"/>
      <c r="L324" s="267"/>
      <c r="M324" s="267"/>
      <c r="N324" s="267"/>
      <c r="O324" s="267"/>
      <c r="P324" s="219"/>
      <c r="Q324" s="268"/>
      <c r="R324" s="216"/>
      <c r="S324" s="224"/>
      <c r="T324" s="224"/>
      <c r="U324" s="239"/>
      <c r="V324" s="269"/>
      <c r="W324" s="270"/>
      <c r="X324" s="270"/>
      <c r="Y324" s="270"/>
      <c r="Z324" s="270"/>
      <c r="AB324" s="272"/>
    </row>
    <row r="325" spans="1:28" s="271" customFormat="1" ht="20.25" customHeight="1">
      <c r="A325" s="215"/>
      <c r="B325" s="216"/>
      <c r="C325" s="220"/>
      <c r="D325" s="216"/>
      <c r="E325" s="216"/>
      <c r="F325" s="216"/>
      <c r="G325" s="216"/>
      <c r="H325" s="217"/>
      <c r="I325" s="218"/>
      <c r="J325" s="218"/>
      <c r="K325" s="267"/>
      <c r="L325" s="267"/>
      <c r="M325" s="267"/>
      <c r="N325" s="267"/>
      <c r="O325" s="267"/>
      <c r="P325" s="219"/>
      <c r="Q325" s="268"/>
      <c r="R325" s="216"/>
      <c r="S325" s="224"/>
      <c r="T325" s="224"/>
      <c r="U325" s="239"/>
      <c r="V325" s="269"/>
      <c r="W325" s="270"/>
      <c r="X325" s="270"/>
      <c r="Y325" s="270"/>
      <c r="Z325" s="270"/>
      <c r="AB325" s="272"/>
    </row>
    <row r="326" spans="1:28" s="271" customFormat="1" ht="20.25" customHeight="1">
      <c r="A326" s="215"/>
      <c r="B326" s="216"/>
      <c r="C326" s="220"/>
      <c r="D326" s="216"/>
      <c r="E326" s="216"/>
      <c r="F326" s="216"/>
      <c r="G326" s="216"/>
      <c r="H326" s="217"/>
      <c r="I326" s="218"/>
      <c r="J326" s="218"/>
      <c r="K326" s="267"/>
      <c r="L326" s="267"/>
      <c r="M326" s="267"/>
      <c r="N326" s="267"/>
      <c r="O326" s="267"/>
      <c r="P326" s="219"/>
      <c r="Q326" s="268"/>
      <c r="R326" s="216"/>
      <c r="S326" s="224"/>
      <c r="T326" s="224"/>
      <c r="U326" s="239"/>
      <c r="V326" s="269"/>
      <c r="W326" s="270"/>
      <c r="X326" s="270"/>
      <c r="Y326" s="270"/>
      <c r="Z326" s="270"/>
      <c r="AB326" s="272"/>
    </row>
    <row r="327" spans="1:28" s="271" customFormat="1" ht="20.25" customHeight="1">
      <c r="A327" s="215"/>
      <c r="B327" s="216"/>
      <c r="C327" s="220"/>
      <c r="D327" s="216"/>
      <c r="E327" s="216"/>
      <c r="F327" s="216"/>
      <c r="G327" s="216"/>
      <c r="H327" s="217"/>
      <c r="I327" s="218"/>
      <c r="J327" s="218"/>
      <c r="K327" s="267"/>
      <c r="L327" s="267"/>
      <c r="M327" s="267"/>
      <c r="N327" s="267"/>
      <c r="O327" s="267"/>
      <c r="P327" s="219"/>
      <c r="Q327" s="268"/>
      <c r="R327" s="216"/>
      <c r="S327" s="224"/>
      <c r="T327" s="224"/>
      <c r="U327" s="239"/>
      <c r="V327" s="269"/>
      <c r="W327" s="270"/>
      <c r="X327" s="270"/>
      <c r="Y327" s="270"/>
      <c r="Z327" s="270"/>
      <c r="AB327" s="272"/>
    </row>
    <row r="328" spans="1:28" s="271" customFormat="1" ht="20.25" customHeight="1">
      <c r="A328" s="215"/>
      <c r="B328" s="216"/>
      <c r="C328" s="220"/>
      <c r="D328" s="216"/>
      <c r="E328" s="216"/>
      <c r="F328" s="216"/>
      <c r="G328" s="216"/>
      <c r="H328" s="217"/>
      <c r="I328" s="218"/>
      <c r="J328" s="218"/>
      <c r="K328" s="267"/>
      <c r="L328" s="267"/>
      <c r="M328" s="267"/>
      <c r="N328" s="267"/>
      <c r="O328" s="267"/>
      <c r="P328" s="219"/>
      <c r="Q328" s="268"/>
      <c r="R328" s="216"/>
      <c r="S328" s="224"/>
      <c r="T328" s="224"/>
      <c r="U328" s="239"/>
      <c r="V328" s="269"/>
      <c r="W328" s="270"/>
      <c r="X328" s="270"/>
      <c r="Y328" s="270"/>
      <c r="Z328" s="270"/>
      <c r="AB328" s="272"/>
    </row>
    <row r="329" spans="1:28" s="271" customFormat="1" ht="20.25" customHeight="1">
      <c r="A329" s="215"/>
      <c r="B329" s="216"/>
      <c r="C329" s="220"/>
      <c r="D329" s="216"/>
      <c r="E329" s="216"/>
      <c r="F329" s="216"/>
      <c r="G329" s="216"/>
      <c r="H329" s="217"/>
      <c r="I329" s="218"/>
      <c r="J329" s="218"/>
      <c r="K329" s="267"/>
      <c r="L329" s="267"/>
      <c r="M329" s="267"/>
      <c r="N329" s="267"/>
      <c r="O329" s="267"/>
      <c r="P329" s="219"/>
      <c r="Q329" s="268"/>
      <c r="R329" s="216"/>
      <c r="S329" s="224"/>
      <c r="T329" s="224"/>
      <c r="U329" s="239"/>
      <c r="V329" s="269"/>
      <c r="W329" s="270"/>
      <c r="X329" s="270"/>
      <c r="Y329" s="270"/>
      <c r="Z329" s="270"/>
      <c r="AB329" s="272"/>
    </row>
    <row r="330" spans="1:28" s="271" customFormat="1" ht="20.25" customHeight="1">
      <c r="A330" s="215"/>
      <c r="B330" s="216"/>
      <c r="C330" s="220"/>
      <c r="D330" s="216"/>
      <c r="E330" s="216"/>
      <c r="F330" s="216"/>
      <c r="G330" s="216"/>
      <c r="H330" s="217"/>
      <c r="I330" s="218"/>
      <c r="J330" s="218"/>
      <c r="K330" s="267"/>
      <c r="L330" s="267"/>
      <c r="M330" s="267"/>
      <c r="N330" s="267"/>
      <c r="O330" s="267"/>
      <c r="P330" s="219"/>
      <c r="Q330" s="268"/>
      <c r="R330" s="216"/>
      <c r="S330" s="224"/>
      <c r="T330" s="224"/>
      <c r="U330" s="239"/>
      <c r="V330" s="269"/>
      <c r="W330" s="270"/>
      <c r="X330" s="270"/>
      <c r="Y330" s="270"/>
      <c r="Z330" s="270"/>
      <c r="AB330" s="272"/>
    </row>
    <row r="331" spans="1:28" s="271" customFormat="1" ht="20.25" customHeight="1">
      <c r="A331" s="215"/>
      <c r="B331" s="216"/>
      <c r="C331" s="220"/>
      <c r="D331" s="216"/>
      <c r="E331" s="216"/>
      <c r="F331" s="216"/>
      <c r="G331" s="216"/>
      <c r="H331" s="217"/>
      <c r="I331" s="218"/>
      <c r="J331" s="218"/>
      <c r="K331" s="267"/>
      <c r="L331" s="267"/>
      <c r="M331" s="267"/>
      <c r="N331" s="267"/>
      <c r="O331" s="267"/>
      <c r="P331" s="219"/>
      <c r="Q331" s="268"/>
      <c r="R331" s="216"/>
      <c r="S331" s="224"/>
      <c r="T331" s="224"/>
      <c r="U331" s="239"/>
      <c r="V331" s="269"/>
      <c r="W331" s="270"/>
      <c r="X331" s="270"/>
      <c r="Y331" s="270"/>
      <c r="Z331" s="270"/>
      <c r="AB331" s="272"/>
    </row>
    <row r="332" spans="1:28" s="271" customFormat="1" ht="20.25" customHeight="1">
      <c r="A332" s="215"/>
      <c r="B332" s="216"/>
      <c r="C332" s="220"/>
      <c r="D332" s="216"/>
      <c r="E332" s="216"/>
      <c r="F332" s="216"/>
      <c r="G332" s="216"/>
      <c r="H332" s="217"/>
      <c r="I332" s="218"/>
      <c r="J332" s="218"/>
      <c r="K332" s="267"/>
      <c r="L332" s="267"/>
      <c r="M332" s="267"/>
      <c r="N332" s="267"/>
      <c r="O332" s="267"/>
      <c r="P332" s="219"/>
      <c r="Q332" s="268"/>
      <c r="R332" s="216"/>
      <c r="S332" s="224"/>
      <c r="T332" s="224"/>
      <c r="U332" s="239"/>
      <c r="V332" s="269"/>
      <c r="W332" s="270"/>
      <c r="X332" s="270"/>
      <c r="Y332" s="270"/>
      <c r="Z332" s="270"/>
      <c r="AB332" s="272"/>
    </row>
    <row r="333" spans="1:28" s="271" customFormat="1" ht="20.25" customHeight="1">
      <c r="A333" s="215"/>
      <c r="B333" s="216"/>
      <c r="C333" s="220"/>
      <c r="D333" s="216"/>
      <c r="E333" s="216"/>
      <c r="F333" s="216"/>
      <c r="G333" s="216"/>
      <c r="H333" s="217"/>
      <c r="I333" s="218"/>
      <c r="J333" s="218"/>
      <c r="K333" s="267"/>
      <c r="L333" s="267"/>
      <c r="M333" s="267"/>
      <c r="N333" s="267"/>
      <c r="O333" s="267"/>
      <c r="P333" s="219"/>
      <c r="Q333" s="268"/>
      <c r="R333" s="216"/>
      <c r="S333" s="224"/>
      <c r="T333" s="224"/>
      <c r="U333" s="239"/>
      <c r="V333" s="269"/>
      <c r="W333" s="270"/>
      <c r="X333" s="270"/>
      <c r="Y333" s="270"/>
      <c r="Z333" s="270"/>
      <c r="AB333" s="272"/>
    </row>
    <row r="334" spans="1:28" s="271" customFormat="1" ht="20.25" customHeight="1">
      <c r="A334" s="215"/>
      <c r="B334" s="216"/>
      <c r="C334" s="220"/>
      <c r="D334" s="216"/>
      <c r="E334" s="216"/>
      <c r="F334" s="216"/>
      <c r="G334" s="216"/>
      <c r="H334" s="217"/>
      <c r="I334" s="218"/>
      <c r="J334" s="218"/>
      <c r="K334" s="267"/>
      <c r="L334" s="267"/>
      <c r="M334" s="267"/>
      <c r="N334" s="267"/>
      <c r="O334" s="267"/>
      <c r="P334" s="219"/>
      <c r="Q334" s="268"/>
      <c r="R334" s="216"/>
      <c r="S334" s="224"/>
      <c r="T334" s="224"/>
      <c r="U334" s="239"/>
      <c r="V334" s="269"/>
      <c r="W334" s="270"/>
      <c r="X334" s="270"/>
      <c r="Y334" s="270"/>
      <c r="Z334" s="270"/>
      <c r="AB334" s="272"/>
    </row>
    <row r="335" spans="1:28" s="271" customFormat="1" ht="20.25" customHeight="1">
      <c r="A335" s="215"/>
      <c r="B335" s="216"/>
      <c r="C335" s="220"/>
      <c r="D335" s="216"/>
      <c r="E335" s="216"/>
      <c r="F335" s="216"/>
      <c r="G335" s="216"/>
      <c r="H335" s="217"/>
      <c r="I335" s="218"/>
      <c r="J335" s="218"/>
      <c r="K335" s="267"/>
      <c r="L335" s="267"/>
      <c r="M335" s="267"/>
      <c r="N335" s="267"/>
      <c r="O335" s="267"/>
      <c r="P335" s="219"/>
      <c r="Q335" s="268"/>
      <c r="R335" s="216"/>
      <c r="S335" s="224"/>
      <c r="T335" s="224"/>
      <c r="U335" s="239"/>
      <c r="V335" s="269"/>
      <c r="W335" s="270"/>
      <c r="X335" s="270"/>
      <c r="Y335" s="270"/>
      <c r="Z335" s="270"/>
      <c r="AB335" s="272"/>
    </row>
    <row r="336" spans="1:28" s="271" customFormat="1" ht="20.25" customHeight="1">
      <c r="A336" s="215"/>
      <c r="B336" s="216"/>
      <c r="C336" s="220"/>
      <c r="D336" s="216"/>
      <c r="E336" s="216"/>
      <c r="F336" s="216"/>
      <c r="G336" s="216"/>
      <c r="H336" s="217"/>
      <c r="I336" s="218"/>
      <c r="J336" s="218"/>
      <c r="K336" s="267"/>
      <c r="L336" s="267"/>
      <c r="M336" s="267"/>
      <c r="N336" s="267"/>
      <c r="O336" s="267"/>
      <c r="P336" s="219"/>
      <c r="Q336" s="268"/>
      <c r="R336" s="216"/>
      <c r="S336" s="224"/>
      <c r="T336" s="224"/>
      <c r="U336" s="239"/>
      <c r="V336" s="269"/>
      <c r="W336" s="270"/>
      <c r="X336" s="270"/>
      <c r="Y336" s="270"/>
      <c r="Z336" s="270"/>
      <c r="AB336" s="272"/>
    </row>
    <row r="337" spans="1:28" s="271" customFormat="1" ht="20.25" customHeight="1">
      <c r="A337" s="215"/>
      <c r="B337" s="216"/>
      <c r="C337" s="220"/>
      <c r="D337" s="216"/>
      <c r="E337" s="216"/>
      <c r="F337" s="216"/>
      <c r="G337" s="216"/>
      <c r="H337" s="217"/>
      <c r="I337" s="218"/>
      <c r="J337" s="218"/>
      <c r="K337" s="267"/>
      <c r="L337" s="267"/>
      <c r="M337" s="267"/>
      <c r="N337" s="267"/>
      <c r="O337" s="267"/>
      <c r="P337" s="219"/>
      <c r="Q337" s="268"/>
      <c r="R337" s="216"/>
      <c r="S337" s="224"/>
      <c r="T337" s="224"/>
      <c r="U337" s="239"/>
      <c r="V337" s="269"/>
      <c r="W337" s="270"/>
      <c r="X337" s="270"/>
      <c r="Y337" s="270"/>
      <c r="Z337" s="270"/>
      <c r="AB337" s="272"/>
    </row>
    <row r="338" spans="1:28" s="271" customFormat="1" ht="20.25" customHeight="1">
      <c r="A338" s="215"/>
      <c r="B338" s="216"/>
      <c r="C338" s="220"/>
      <c r="D338" s="216"/>
      <c r="E338" s="216"/>
      <c r="F338" s="216"/>
      <c r="G338" s="216"/>
      <c r="H338" s="217"/>
      <c r="I338" s="218"/>
      <c r="J338" s="218"/>
      <c r="K338" s="267"/>
      <c r="L338" s="267"/>
      <c r="M338" s="267"/>
      <c r="N338" s="267"/>
      <c r="O338" s="267"/>
      <c r="P338" s="219"/>
      <c r="Q338" s="268"/>
      <c r="R338" s="216"/>
      <c r="S338" s="224"/>
      <c r="T338" s="224"/>
      <c r="U338" s="239"/>
      <c r="V338" s="269"/>
      <c r="W338" s="270"/>
      <c r="X338" s="270"/>
      <c r="Y338" s="270"/>
      <c r="Z338" s="270"/>
      <c r="AB338" s="272"/>
    </row>
    <row r="339" spans="1:28" s="271" customFormat="1" ht="20.25" customHeight="1">
      <c r="A339" s="215"/>
      <c r="B339" s="216"/>
      <c r="C339" s="220"/>
      <c r="D339" s="216"/>
      <c r="E339" s="216"/>
      <c r="F339" s="216"/>
      <c r="G339" s="216"/>
      <c r="H339" s="217"/>
      <c r="I339" s="218"/>
      <c r="J339" s="218"/>
      <c r="K339" s="267"/>
      <c r="L339" s="267"/>
      <c r="M339" s="267"/>
      <c r="N339" s="267"/>
      <c r="O339" s="267"/>
      <c r="P339" s="219"/>
      <c r="Q339" s="268"/>
      <c r="R339" s="216"/>
      <c r="S339" s="224"/>
      <c r="T339" s="224"/>
      <c r="U339" s="239"/>
      <c r="V339" s="269"/>
      <c r="W339" s="270"/>
      <c r="X339" s="270"/>
      <c r="Y339" s="270"/>
      <c r="Z339" s="270"/>
      <c r="AB339" s="272"/>
    </row>
    <row r="340" spans="1:28" s="271" customFormat="1" ht="20.25" customHeight="1">
      <c r="A340" s="215"/>
      <c r="B340" s="216"/>
      <c r="C340" s="220"/>
      <c r="D340" s="216"/>
      <c r="E340" s="216"/>
      <c r="F340" s="216"/>
      <c r="G340" s="216"/>
      <c r="H340" s="217"/>
      <c r="I340" s="218"/>
      <c r="J340" s="218"/>
      <c r="K340" s="267"/>
      <c r="L340" s="267"/>
      <c r="M340" s="267"/>
      <c r="N340" s="267"/>
      <c r="O340" s="267"/>
      <c r="P340" s="219"/>
      <c r="Q340" s="268"/>
      <c r="R340" s="216"/>
      <c r="S340" s="224"/>
      <c r="T340" s="224"/>
      <c r="U340" s="239"/>
      <c r="V340" s="269"/>
      <c r="W340" s="270"/>
      <c r="X340" s="270"/>
      <c r="Y340" s="270"/>
      <c r="Z340" s="270"/>
      <c r="AB340" s="272"/>
    </row>
    <row r="341" spans="1:28" s="271" customFormat="1" ht="20.25" customHeight="1">
      <c r="A341" s="215"/>
      <c r="B341" s="216"/>
      <c r="C341" s="220"/>
      <c r="D341" s="216"/>
      <c r="E341" s="216"/>
      <c r="F341" s="216"/>
      <c r="G341" s="216"/>
      <c r="H341" s="217"/>
      <c r="I341" s="218"/>
      <c r="J341" s="218"/>
      <c r="K341" s="267"/>
      <c r="L341" s="267"/>
      <c r="M341" s="267"/>
      <c r="N341" s="267"/>
      <c r="O341" s="267"/>
      <c r="P341" s="219"/>
      <c r="Q341" s="268"/>
      <c r="R341" s="216"/>
      <c r="S341" s="224"/>
      <c r="T341" s="224"/>
      <c r="U341" s="239"/>
      <c r="V341" s="269"/>
      <c r="W341" s="270"/>
      <c r="X341" s="270"/>
      <c r="Y341" s="270"/>
      <c r="Z341" s="270"/>
      <c r="AB341" s="272"/>
    </row>
    <row r="342" spans="1:28" s="271" customFormat="1" ht="20.25" customHeight="1">
      <c r="A342" s="215"/>
      <c r="B342" s="216"/>
      <c r="C342" s="220"/>
      <c r="D342" s="216"/>
      <c r="E342" s="216"/>
      <c r="F342" s="216"/>
      <c r="G342" s="216"/>
      <c r="H342" s="217"/>
      <c r="I342" s="218"/>
      <c r="J342" s="218"/>
      <c r="K342" s="267"/>
      <c r="L342" s="267"/>
      <c r="M342" s="267"/>
      <c r="N342" s="267"/>
      <c r="O342" s="267"/>
      <c r="P342" s="219"/>
      <c r="Q342" s="268"/>
      <c r="R342" s="216"/>
      <c r="S342" s="224"/>
      <c r="T342" s="224"/>
      <c r="U342" s="239"/>
      <c r="V342" s="269"/>
      <c r="W342" s="270"/>
      <c r="X342" s="270"/>
      <c r="Y342" s="270"/>
      <c r="Z342" s="270"/>
      <c r="AB342" s="272"/>
    </row>
    <row r="343" spans="1:28" s="271" customFormat="1" ht="20.25" customHeight="1">
      <c r="A343" s="215"/>
      <c r="B343" s="216"/>
      <c r="C343" s="220"/>
      <c r="D343" s="216"/>
      <c r="E343" s="216"/>
      <c r="F343" s="216"/>
      <c r="G343" s="216"/>
      <c r="H343" s="217"/>
      <c r="I343" s="218"/>
      <c r="J343" s="218"/>
      <c r="K343" s="267"/>
      <c r="L343" s="267"/>
      <c r="M343" s="267"/>
      <c r="N343" s="267"/>
      <c r="O343" s="267"/>
      <c r="P343" s="219"/>
      <c r="Q343" s="268"/>
      <c r="R343" s="216"/>
      <c r="S343" s="224"/>
      <c r="T343" s="224"/>
      <c r="U343" s="239"/>
      <c r="V343" s="269"/>
      <c r="W343" s="270"/>
      <c r="X343" s="270"/>
      <c r="Y343" s="270"/>
      <c r="Z343" s="270"/>
      <c r="AB343" s="272"/>
    </row>
    <row r="344" spans="1:28" s="271" customFormat="1" ht="20.25" customHeight="1">
      <c r="A344" s="215"/>
      <c r="B344" s="216"/>
      <c r="C344" s="220"/>
      <c r="D344" s="216"/>
      <c r="E344" s="216"/>
      <c r="F344" s="216"/>
      <c r="G344" s="216"/>
      <c r="H344" s="217"/>
      <c r="I344" s="218"/>
      <c r="J344" s="218"/>
      <c r="K344" s="267"/>
      <c r="L344" s="267"/>
      <c r="M344" s="267"/>
      <c r="N344" s="267"/>
      <c r="O344" s="267"/>
      <c r="P344" s="219"/>
      <c r="Q344" s="268"/>
      <c r="R344" s="216"/>
      <c r="S344" s="224"/>
      <c r="T344" s="224"/>
      <c r="U344" s="239"/>
      <c r="V344" s="269"/>
      <c r="W344" s="270"/>
      <c r="X344" s="270"/>
      <c r="Y344" s="270"/>
      <c r="Z344" s="270"/>
      <c r="AB344" s="272"/>
    </row>
    <row r="345" spans="1:28" s="271" customFormat="1" ht="20.25" customHeight="1">
      <c r="A345" s="215"/>
      <c r="B345" s="216"/>
      <c r="C345" s="220"/>
      <c r="D345" s="216"/>
      <c r="E345" s="216"/>
      <c r="F345" s="216"/>
      <c r="G345" s="216"/>
      <c r="H345" s="217"/>
      <c r="I345" s="218"/>
      <c r="J345" s="218"/>
      <c r="K345" s="267"/>
      <c r="L345" s="267"/>
      <c r="M345" s="267"/>
      <c r="N345" s="267"/>
      <c r="O345" s="267"/>
      <c r="P345" s="219"/>
      <c r="Q345" s="268"/>
      <c r="R345" s="216"/>
      <c r="S345" s="224"/>
      <c r="T345" s="224"/>
      <c r="U345" s="239"/>
      <c r="V345" s="269"/>
      <c r="W345" s="270"/>
      <c r="X345" s="270"/>
      <c r="Y345" s="270"/>
      <c r="Z345" s="270"/>
      <c r="AB345" s="272"/>
    </row>
    <row r="346" spans="1:28" s="271" customFormat="1" ht="20.25" customHeight="1">
      <c r="A346" s="215"/>
      <c r="B346" s="216"/>
      <c r="C346" s="220"/>
      <c r="D346" s="216"/>
      <c r="E346" s="216"/>
      <c r="F346" s="216"/>
      <c r="G346" s="216"/>
      <c r="H346" s="217"/>
      <c r="I346" s="218"/>
      <c r="J346" s="218"/>
      <c r="K346" s="267"/>
      <c r="L346" s="267"/>
      <c r="M346" s="267"/>
      <c r="N346" s="267"/>
      <c r="O346" s="267"/>
      <c r="P346" s="219"/>
      <c r="Q346" s="268"/>
      <c r="R346" s="216"/>
      <c r="S346" s="224"/>
      <c r="T346" s="224"/>
      <c r="U346" s="239"/>
      <c r="V346" s="269"/>
      <c r="W346" s="270"/>
      <c r="X346" s="270"/>
      <c r="Y346" s="270"/>
      <c r="Z346" s="270"/>
      <c r="AB346" s="272"/>
    </row>
    <row r="347" spans="1:28" s="271" customFormat="1" ht="20.25" customHeight="1">
      <c r="A347" s="215"/>
      <c r="B347" s="216"/>
      <c r="C347" s="220"/>
      <c r="D347" s="216"/>
      <c r="E347" s="216"/>
      <c r="F347" s="216"/>
      <c r="G347" s="216"/>
      <c r="H347" s="217"/>
      <c r="I347" s="218"/>
      <c r="J347" s="218"/>
      <c r="K347" s="267"/>
      <c r="L347" s="267"/>
      <c r="M347" s="267"/>
      <c r="N347" s="267"/>
      <c r="O347" s="267"/>
      <c r="P347" s="219"/>
      <c r="Q347" s="268"/>
      <c r="R347" s="216"/>
      <c r="S347" s="224"/>
      <c r="T347" s="224"/>
      <c r="U347" s="239"/>
      <c r="V347" s="269"/>
      <c r="W347" s="270"/>
      <c r="X347" s="270"/>
      <c r="Y347" s="270"/>
      <c r="Z347" s="270"/>
      <c r="AB347" s="272"/>
    </row>
    <row r="348" spans="1:28" s="271" customFormat="1" ht="20.25" customHeight="1">
      <c r="A348" s="215"/>
      <c r="B348" s="216"/>
      <c r="C348" s="220"/>
      <c r="D348" s="216"/>
      <c r="E348" s="216"/>
      <c r="F348" s="216"/>
      <c r="G348" s="216"/>
      <c r="H348" s="217"/>
      <c r="I348" s="218"/>
      <c r="J348" s="218"/>
      <c r="K348" s="267"/>
      <c r="L348" s="267"/>
      <c r="M348" s="267"/>
      <c r="N348" s="267"/>
      <c r="O348" s="267"/>
      <c r="P348" s="219"/>
      <c r="Q348" s="268"/>
      <c r="R348" s="216"/>
      <c r="S348" s="224"/>
      <c r="T348" s="224"/>
      <c r="U348" s="239"/>
      <c r="V348" s="269"/>
      <c r="W348" s="270"/>
      <c r="X348" s="270"/>
      <c r="Y348" s="270"/>
      <c r="Z348" s="270"/>
      <c r="AB348" s="272"/>
    </row>
    <row r="349" spans="1:28" s="271" customFormat="1" ht="20.25" customHeight="1">
      <c r="A349" s="215"/>
      <c r="B349" s="216"/>
      <c r="C349" s="220"/>
      <c r="D349" s="216"/>
      <c r="E349" s="216"/>
      <c r="F349" s="216"/>
      <c r="G349" s="216"/>
      <c r="H349" s="217"/>
      <c r="I349" s="218"/>
      <c r="J349" s="218"/>
      <c r="K349" s="267"/>
      <c r="L349" s="267"/>
      <c r="M349" s="267"/>
      <c r="N349" s="267"/>
      <c r="O349" s="267"/>
      <c r="P349" s="219"/>
      <c r="Q349" s="268"/>
      <c r="R349" s="216"/>
      <c r="S349" s="224"/>
      <c r="T349" s="224"/>
      <c r="U349" s="239"/>
      <c r="V349" s="269"/>
      <c r="W349" s="270"/>
      <c r="X349" s="270"/>
      <c r="Y349" s="270"/>
      <c r="Z349" s="270"/>
      <c r="AB349" s="272"/>
    </row>
    <row r="350" spans="1:28" s="271" customFormat="1" ht="20.25" customHeight="1">
      <c r="A350" s="215"/>
      <c r="B350" s="216"/>
      <c r="C350" s="220"/>
      <c r="D350" s="216"/>
      <c r="E350" s="216"/>
      <c r="F350" s="216"/>
      <c r="G350" s="216"/>
      <c r="H350" s="217"/>
      <c r="I350" s="218"/>
      <c r="J350" s="218"/>
      <c r="K350" s="267"/>
      <c r="L350" s="267"/>
      <c r="M350" s="267"/>
      <c r="N350" s="267"/>
      <c r="O350" s="267"/>
      <c r="P350" s="219"/>
      <c r="Q350" s="268"/>
      <c r="R350" s="216"/>
      <c r="S350" s="224"/>
      <c r="T350" s="224"/>
      <c r="U350" s="239"/>
      <c r="V350" s="269"/>
      <c r="W350" s="270"/>
      <c r="X350" s="270"/>
      <c r="Y350" s="270"/>
      <c r="Z350" s="270"/>
      <c r="AB350" s="272"/>
    </row>
    <row r="351" spans="1:28" s="271" customFormat="1" ht="20.25" customHeight="1">
      <c r="A351" s="215"/>
      <c r="B351" s="216"/>
      <c r="C351" s="220"/>
      <c r="D351" s="216"/>
      <c r="E351" s="216"/>
      <c r="F351" s="216"/>
      <c r="G351" s="216"/>
      <c r="H351" s="217"/>
      <c r="I351" s="218"/>
      <c r="J351" s="218"/>
      <c r="K351" s="267"/>
      <c r="L351" s="267"/>
      <c r="M351" s="267"/>
      <c r="N351" s="267"/>
      <c r="O351" s="267"/>
      <c r="P351" s="219"/>
      <c r="Q351" s="268"/>
      <c r="R351" s="216"/>
      <c r="S351" s="224"/>
      <c r="T351" s="224"/>
      <c r="U351" s="239"/>
      <c r="V351" s="269"/>
      <c r="W351" s="270"/>
      <c r="X351" s="270"/>
      <c r="Y351" s="270"/>
      <c r="Z351" s="270"/>
      <c r="AB351" s="272"/>
    </row>
    <row r="352" spans="1:28" s="271" customFormat="1" ht="20.25" customHeight="1">
      <c r="A352" s="215"/>
      <c r="B352" s="216"/>
      <c r="C352" s="220"/>
      <c r="D352" s="216"/>
      <c r="E352" s="216"/>
      <c r="F352" s="216"/>
      <c r="G352" s="216"/>
      <c r="H352" s="217"/>
      <c r="I352" s="218"/>
      <c r="J352" s="218"/>
      <c r="K352" s="267"/>
      <c r="L352" s="267"/>
      <c r="M352" s="267"/>
      <c r="N352" s="267"/>
      <c r="O352" s="267"/>
      <c r="P352" s="219"/>
      <c r="Q352" s="268"/>
      <c r="R352" s="216"/>
      <c r="S352" s="224"/>
      <c r="T352" s="224"/>
      <c r="U352" s="239"/>
      <c r="V352" s="269"/>
      <c r="W352" s="270"/>
      <c r="X352" s="270"/>
      <c r="Y352" s="270"/>
      <c r="Z352" s="270"/>
      <c r="AB352" s="272"/>
    </row>
    <row r="353" spans="1:28" s="271" customFormat="1" ht="20.25" customHeight="1">
      <c r="A353" s="215"/>
      <c r="B353" s="216"/>
      <c r="C353" s="220"/>
      <c r="D353" s="216"/>
      <c r="E353" s="216"/>
      <c r="F353" s="216"/>
      <c r="G353" s="216"/>
      <c r="H353" s="217"/>
      <c r="I353" s="218"/>
      <c r="J353" s="218"/>
      <c r="K353" s="267"/>
      <c r="L353" s="267"/>
      <c r="M353" s="267"/>
      <c r="N353" s="267"/>
      <c r="O353" s="267"/>
      <c r="P353" s="219"/>
      <c r="Q353" s="268"/>
      <c r="R353" s="216"/>
      <c r="S353" s="224"/>
      <c r="T353" s="224"/>
      <c r="U353" s="239"/>
      <c r="V353" s="269"/>
      <c r="W353" s="270"/>
      <c r="X353" s="270"/>
      <c r="Y353" s="270"/>
      <c r="Z353" s="270"/>
      <c r="AB353" s="272"/>
    </row>
    <row r="354" spans="1:28" s="271" customFormat="1" ht="20.25" customHeight="1">
      <c r="A354" s="215"/>
      <c r="B354" s="216"/>
      <c r="C354" s="220"/>
      <c r="D354" s="216"/>
      <c r="E354" s="216"/>
      <c r="F354" s="216"/>
      <c r="G354" s="216"/>
      <c r="H354" s="217"/>
      <c r="I354" s="218"/>
      <c r="J354" s="218"/>
      <c r="K354" s="267"/>
      <c r="L354" s="267"/>
      <c r="M354" s="267"/>
      <c r="N354" s="267"/>
      <c r="O354" s="267"/>
      <c r="P354" s="219"/>
      <c r="Q354" s="268"/>
      <c r="R354" s="216"/>
      <c r="S354" s="224"/>
      <c r="T354" s="224"/>
      <c r="U354" s="239"/>
      <c r="V354" s="269"/>
      <c r="W354" s="270"/>
      <c r="X354" s="270"/>
      <c r="Y354" s="270"/>
      <c r="Z354" s="270"/>
      <c r="AB354" s="272"/>
    </row>
    <row r="355" spans="1:28" s="271" customFormat="1" ht="20.25" customHeight="1">
      <c r="A355" s="215"/>
      <c r="B355" s="216"/>
      <c r="C355" s="220"/>
      <c r="D355" s="216"/>
      <c r="E355" s="216"/>
      <c r="F355" s="216"/>
      <c r="G355" s="216"/>
      <c r="H355" s="217"/>
      <c r="I355" s="218"/>
      <c r="J355" s="218"/>
      <c r="K355" s="267"/>
      <c r="L355" s="267"/>
      <c r="M355" s="267"/>
      <c r="N355" s="267"/>
      <c r="O355" s="267"/>
      <c r="P355" s="219"/>
      <c r="Q355" s="268"/>
      <c r="R355" s="216"/>
      <c r="S355" s="224"/>
      <c r="T355" s="224"/>
      <c r="U355" s="239"/>
      <c r="V355" s="269"/>
      <c r="W355" s="270"/>
      <c r="X355" s="270"/>
      <c r="Y355" s="270"/>
      <c r="Z355" s="270"/>
      <c r="AB355" s="272"/>
    </row>
    <row r="356" spans="1:28" s="271" customFormat="1" ht="20.25" customHeight="1">
      <c r="A356" s="215"/>
      <c r="B356" s="216"/>
      <c r="C356" s="220"/>
      <c r="D356" s="216"/>
      <c r="E356" s="216"/>
      <c r="F356" s="216"/>
      <c r="G356" s="216"/>
      <c r="H356" s="217"/>
      <c r="I356" s="218"/>
      <c r="J356" s="218"/>
      <c r="K356" s="267"/>
      <c r="L356" s="267"/>
      <c r="M356" s="267"/>
      <c r="N356" s="267"/>
      <c r="O356" s="267"/>
      <c r="P356" s="219"/>
      <c r="Q356" s="268"/>
      <c r="R356" s="216"/>
      <c r="S356" s="224"/>
      <c r="T356" s="224"/>
      <c r="U356" s="239"/>
      <c r="V356" s="269"/>
      <c r="W356" s="270"/>
      <c r="X356" s="270"/>
      <c r="Y356" s="270"/>
      <c r="Z356" s="270"/>
      <c r="AB356" s="272"/>
    </row>
    <row r="357" spans="1:28" s="271" customFormat="1" ht="20.25" customHeight="1">
      <c r="A357" s="215"/>
      <c r="B357" s="216"/>
      <c r="C357" s="220"/>
      <c r="D357" s="216"/>
      <c r="E357" s="216"/>
      <c r="F357" s="216"/>
      <c r="G357" s="216"/>
      <c r="H357" s="217"/>
      <c r="I357" s="218"/>
      <c r="J357" s="218"/>
      <c r="K357" s="267"/>
      <c r="L357" s="267"/>
      <c r="M357" s="267"/>
      <c r="N357" s="267"/>
      <c r="O357" s="267"/>
      <c r="P357" s="219"/>
      <c r="Q357" s="268"/>
      <c r="R357" s="216"/>
      <c r="S357" s="224"/>
      <c r="T357" s="224"/>
      <c r="U357" s="239"/>
      <c r="V357" s="269"/>
      <c r="W357" s="270"/>
      <c r="X357" s="270"/>
      <c r="Y357" s="270"/>
      <c r="Z357" s="270"/>
      <c r="AB357" s="272"/>
    </row>
    <row r="358" spans="1:28" s="271" customFormat="1" ht="20.25" customHeight="1">
      <c r="A358" s="215"/>
      <c r="B358" s="216"/>
      <c r="C358" s="220"/>
      <c r="D358" s="216"/>
      <c r="E358" s="216"/>
      <c r="F358" s="216"/>
      <c r="G358" s="216"/>
      <c r="H358" s="217"/>
      <c r="I358" s="218"/>
      <c r="J358" s="218"/>
      <c r="K358" s="267"/>
      <c r="L358" s="267"/>
      <c r="M358" s="267"/>
      <c r="N358" s="267"/>
      <c r="O358" s="267"/>
      <c r="P358" s="219"/>
      <c r="Q358" s="268"/>
      <c r="R358" s="216"/>
      <c r="S358" s="224"/>
      <c r="T358" s="224"/>
      <c r="U358" s="239"/>
      <c r="V358" s="269"/>
      <c r="W358" s="270"/>
      <c r="X358" s="270"/>
      <c r="Y358" s="270"/>
      <c r="Z358" s="270"/>
      <c r="AB358" s="272"/>
    </row>
    <row r="359" spans="1:28" s="271" customFormat="1" ht="20.25" customHeight="1">
      <c r="A359" s="215"/>
      <c r="B359" s="216"/>
      <c r="C359" s="220"/>
      <c r="D359" s="216"/>
      <c r="E359" s="216"/>
      <c r="F359" s="216"/>
      <c r="G359" s="216"/>
      <c r="H359" s="217"/>
      <c r="I359" s="218"/>
      <c r="J359" s="218"/>
      <c r="K359" s="267"/>
      <c r="L359" s="267"/>
      <c r="M359" s="267"/>
      <c r="N359" s="267"/>
      <c r="O359" s="267"/>
      <c r="P359" s="219"/>
      <c r="Q359" s="268"/>
      <c r="R359" s="216"/>
      <c r="S359" s="224"/>
      <c r="T359" s="224"/>
      <c r="U359" s="239"/>
      <c r="V359" s="269"/>
      <c r="W359" s="270"/>
      <c r="X359" s="270"/>
      <c r="Y359" s="270"/>
      <c r="Z359" s="270"/>
      <c r="AB359" s="272"/>
    </row>
    <row r="360" spans="1:28" s="271" customFormat="1" ht="20.25" customHeight="1">
      <c r="A360" s="215"/>
      <c r="B360" s="216"/>
      <c r="C360" s="220"/>
      <c r="D360" s="216"/>
      <c r="E360" s="216"/>
      <c r="F360" s="216"/>
      <c r="G360" s="216"/>
      <c r="H360" s="217"/>
      <c r="I360" s="218"/>
      <c r="J360" s="218"/>
      <c r="K360" s="267"/>
      <c r="L360" s="267"/>
      <c r="M360" s="267"/>
      <c r="N360" s="267"/>
      <c r="O360" s="267"/>
      <c r="P360" s="219"/>
      <c r="Q360" s="268"/>
      <c r="R360" s="216"/>
      <c r="S360" s="224"/>
      <c r="T360" s="224"/>
      <c r="U360" s="239"/>
      <c r="V360" s="269"/>
      <c r="W360" s="270"/>
      <c r="X360" s="270"/>
      <c r="Y360" s="270"/>
      <c r="Z360" s="270"/>
      <c r="AB360" s="272"/>
    </row>
    <row r="361" spans="1:28" s="271" customFormat="1" ht="20.25" customHeight="1">
      <c r="A361" s="215"/>
      <c r="B361" s="216"/>
      <c r="C361" s="220"/>
      <c r="D361" s="216"/>
      <c r="E361" s="216"/>
      <c r="F361" s="216"/>
      <c r="G361" s="216"/>
      <c r="H361" s="217"/>
      <c r="I361" s="218"/>
      <c r="J361" s="218"/>
      <c r="K361" s="267"/>
      <c r="L361" s="267"/>
      <c r="M361" s="267"/>
      <c r="N361" s="267"/>
      <c r="O361" s="267"/>
      <c r="P361" s="219"/>
      <c r="Q361" s="268"/>
      <c r="R361" s="216"/>
      <c r="S361" s="224"/>
      <c r="T361" s="224"/>
      <c r="U361" s="239"/>
      <c r="V361" s="269"/>
      <c r="W361" s="270"/>
      <c r="X361" s="270"/>
      <c r="Y361" s="270"/>
      <c r="Z361" s="270"/>
      <c r="AB361" s="272"/>
    </row>
    <row r="362" spans="1:28" s="271" customFormat="1" ht="20.25" customHeight="1">
      <c r="A362" s="215"/>
      <c r="B362" s="216"/>
      <c r="C362" s="220"/>
      <c r="D362" s="216"/>
      <c r="E362" s="216"/>
      <c r="F362" s="216"/>
      <c r="G362" s="216"/>
      <c r="H362" s="217"/>
      <c r="I362" s="218"/>
      <c r="J362" s="218"/>
      <c r="K362" s="267"/>
      <c r="L362" s="267"/>
      <c r="M362" s="267"/>
      <c r="N362" s="267"/>
      <c r="O362" s="267"/>
      <c r="P362" s="219"/>
      <c r="Q362" s="268"/>
      <c r="R362" s="216"/>
      <c r="S362" s="224"/>
      <c r="T362" s="224"/>
      <c r="U362" s="239"/>
      <c r="V362" s="269"/>
      <c r="W362" s="270"/>
      <c r="X362" s="270"/>
      <c r="Y362" s="270"/>
      <c r="Z362" s="270"/>
      <c r="AB362" s="272"/>
    </row>
    <row r="363" spans="1:28" s="271" customFormat="1" ht="20.25" customHeight="1">
      <c r="A363" s="215"/>
      <c r="B363" s="216"/>
      <c r="C363" s="220"/>
      <c r="D363" s="216"/>
      <c r="E363" s="216"/>
      <c r="F363" s="216"/>
      <c r="G363" s="216"/>
      <c r="H363" s="217"/>
      <c r="I363" s="218"/>
      <c r="J363" s="218"/>
      <c r="K363" s="267"/>
      <c r="L363" s="267"/>
      <c r="M363" s="267"/>
      <c r="N363" s="267"/>
      <c r="O363" s="267"/>
      <c r="P363" s="219"/>
      <c r="Q363" s="268"/>
      <c r="R363" s="216"/>
      <c r="S363" s="224"/>
      <c r="T363" s="224"/>
      <c r="U363" s="239"/>
      <c r="V363" s="269"/>
      <c r="W363" s="270"/>
      <c r="X363" s="270"/>
      <c r="Y363" s="270"/>
      <c r="Z363" s="270"/>
      <c r="AB363" s="272"/>
    </row>
    <row r="364" spans="1:28" s="271" customFormat="1" ht="20.25" customHeight="1">
      <c r="A364" s="215"/>
      <c r="B364" s="216"/>
      <c r="C364" s="220"/>
      <c r="D364" s="216"/>
      <c r="E364" s="216"/>
      <c r="F364" s="216"/>
      <c r="G364" s="216"/>
      <c r="H364" s="217"/>
      <c r="I364" s="218"/>
      <c r="J364" s="218"/>
      <c r="K364" s="267"/>
      <c r="L364" s="267"/>
      <c r="M364" s="267"/>
      <c r="N364" s="267"/>
      <c r="O364" s="267"/>
      <c r="P364" s="219"/>
      <c r="Q364" s="268"/>
      <c r="R364" s="216"/>
      <c r="S364" s="224"/>
      <c r="T364" s="224"/>
      <c r="U364" s="239"/>
      <c r="V364" s="269"/>
      <c r="W364" s="270"/>
      <c r="X364" s="270"/>
      <c r="Y364" s="270"/>
      <c r="Z364" s="270"/>
      <c r="AB364" s="272"/>
    </row>
    <row r="365" spans="1:28" s="271" customFormat="1" ht="20.25" customHeight="1">
      <c r="A365" s="215"/>
      <c r="B365" s="216"/>
      <c r="C365" s="220"/>
      <c r="D365" s="216"/>
      <c r="E365" s="216"/>
      <c r="F365" s="216"/>
      <c r="G365" s="216"/>
      <c r="H365" s="217"/>
      <c r="I365" s="218"/>
      <c r="J365" s="218"/>
      <c r="K365" s="267"/>
      <c r="L365" s="267"/>
      <c r="M365" s="267"/>
      <c r="N365" s="267"/>
      <c r="O365" s="267"/>
      <c r="P365" s="219"/>
      <c r="Q365" s="268"/>
      <c r="R365" s="216"/>
      <c r="S365" s="224"/>
      <c r="T365" s="224"/>
      <c r="U365" s="239"/>
      <c r="V365" s="269"/>
      <c r="W365" s="270"/>
      <c r="X365" s="270"/>
      <c r="Y365" s="270"/>
      <c r="Z365" s="270"/>
      <c r="AB365" s="272"/>
    </row>
    <row r="366" spans="1:28" s="271" customFormat="1" ht="20.25" customHeight="1">
      <c r="A366" s="215"/>
      <c r="B366" s="216"/>
      <c r="C366" s="220"/>
      <c r="D366" s="216"/>
      <c r="E366" s="216"/>
      <c r="F366" s="216"/>
      <c r="G366" s="216"/>
      <c r="H366" s="217"/>
      <c r="I366" s="218"/>
      <c r="J366" s="218"/>
      <c r="K366" s="267"/>
      <c r="L366" s="267"/>
      <c r="M366" s="267"/>
      <c r="N366" s="267"/>
      <c r="O366" s="267"/>
      <c r="P366" s="219"/>
      <c r="Q366" s="268"/>
      <c r="R366" s="216"/>
      <c r="S366" s="224"/>
      <c r="T366" s="224"/>
      <c r="U366" s="239"/>
      <c r="V366" s="269"/>
      <c r="W366" s="270"/>
      <c r="X366" s="270"/>
      <c r="Y366" s="270"/>
      <c r="Z366" s="270"/>
      <c r="AB366" s="272"/>
    </row>
    <row r="367" spans="1:28" s="271" customFormat="1" ht="20.25" customHeight="1">
      <c r="A367" s="215"/>
      <c r="B367" s="216"/>
      <c r="C367" s="220"/>
      <c r="D367" s="216"/>
      <c r="E367" s="216"/>
      <c r="F367" s="216"/>
      <c r="G367" s="216"/>
      <c r="H367" s="217"/>
      <c r="I367" s="218"/>
      <c r="J367" s="218"/>
      <c r="K367" s="267"/>
      <c r="L367" s="267"/>
      <c r="M367" s="267"/>
      <c r="N367" s="267"/>
      <c r="O367" s="267"/>
      <c r="P367" s="219"/>
      <c r="Q367" s="268"/>
      <c r="R367" s="216"/>
      <c r="S367" s="224"/>
      <c r="T367" s="224"/>
      <c r="U367" s="239"/>
      <c r="V367" s="269"/>
      <c r="W367" s="270"/>
      <c r="X367" s="270"/>
      <c r="Y367" s="270"/>
      <c r="Z367" s="270"/>
      <c r="AB367" s="272"/>
    </row>
    <row r="368" spans="1:28" s="271" customFormat="1" ht="20.25" customHeight="1">
      <c r="A368" s="215"/>
      <c r="B368" s="216"/>
      <c r="C368" s="220"/>
      <c r="D368" s="216"/>
      <c r="E368" s="216"/>
      <c r="F368" s="216"/>
      <c r="G368" s="216"/>
      <c r="H368" s="217"/>
      <c r="I368" s="218"/>
      <c r="J368" s="218"/>
      <c r="K368" s="267"/>
      <c r="L368" s="267"/>
      <c r="M368" s="267"/>
      <c r="N368" s="267"/>
      <c r="O368" s="267"/>
      <c r="P368" s="219"/>
      <c r="Q368" s="268"/>
      <c r="R368" s="216"/>
      <c r="S368" s="224"/>
      <c r="T368" s="224"/>
      <c r="U368" s="239"/>
      <c r="V368" s="269"/>
      <c r="W368" s="270"/>
      <c r="X368" s="270"/>
      <c r="Y368" s="270"/>
      <c r="Z368" s="270"/>
      <c r="AB368" s="272"/>
    </row>
    <row r="369" spans="1:28" s="271" customFormat="1" ht="20.25" customHeight="1">
      <c r="A369" s="215"/>
      <c r="B369" s="216"/>
      <c r="C369" s="220"/>
      <c r="D369" s="216"/>
      <c r="E369" s="216"/>
      <c r="F369" s="216"/>
      <c r="G369" s="216"/>
      <c r="H369" s="217"/>
      <c r="I369" s="218"/>
      <c r="J369" s="218"/>
      <c r="K369" s="267"/>
      <c r="L369" s="267"/>
      <c r="M369" s="267"/>
      <c r="N369" s="267"/>
      <c r="O369" s="267"/>
      <c r="P369" s="219"/>
      <c r="Q369" s="268"/>
      <c r="R369" s="216"/>
      <c r="S369" s="224"/>
      <c r="T369" s="224"/>
      <c r="U369" s="239"/>
      <c r="V369" s="269"/>
      <c r="W369" s="270"/>
      <c r="X369" s="270"/>
      <c r="Y369" s="270"/>
      <c r="Z369" s="270"/>
      <c r="AB369" s="272"/>
    </row>
    <row r="370" spans="1:28" s="271" customFormat="1" ht="20.25" customHeight="1">
      <c r="A370" s="215"/>
      <c r="B370" s="216"/>
      <c r="C370" s="220"/>
      <c r="D370" s="216"/>
      <c r="E370" s="216"/>
      <c r="F370" s="216"/>
      <c r="G370" s="216"/>
      <c r="H370" s="217"/>
      <c r="I370" s="218"/>
      <c r="J370" s="218"/>
      <c r="K370" s="267"/>
      <c r="L370" s="267"/>
      <c r="M370" s="267"/>
      <c r="N370" s="267"/>
      <c r="O370" s="267"/>
      <c r="P370" s="219"/>
      <c r="Q370" s="268"/>
      <c r="R370" s="216"/>
      <c r="S370" s="224"/>
      <c r="T370" s="224"/>
      <c r="U370" s="239"/>
      <c r="V370" s="269"/>
      <c r="W370" s="270"/>
      <c r="X370" s="270"/>
      <c r="Y370" s="270"/>
      <c r="Z370" s="270"/>
      <c r="AB370" s="272"/>
    </row>
    <row r="371" spans="1:28" s="271" customFormat="1" ht="20.25" customHeight="1">
      <c r="A371" s="215"/>
      <c r="B371" s="216"/>
      <c r="C371" s="220"/>
      <c r="D371" s="216"/>
      <c r="E371" s="216"/>
      <c r="F371" s="216"/>
      <c r="G371" s="216"/>
      <c r="H371" s="217"/>
      <c r="I371" s="218"/>
      <c r="J371" s="218"/>
      <c r="K371" s="267"/>
      <c r="L371" s="267"/>
      <c r="M371" s="267"/>
      <c r="N371" s="267"/>
      <c r="O371" s="267"/>
      <c r="P371" s="219"/>
      <c r="Q371" s="268"/>
      <c r="R371" s="216"/>
      <c r="S371" s="224"/>
      <c r="T371" s="224"/>
      <c r="U371" s="239"/>
      <c r="V371" s="269"/>
      <c r="W371" s="270"/>
      <c r="X371" s="270"/>
      <c r="Y371" s="270"/>
      <c r="Z371" s="270"/>
      <c r="AB371" s="272"/>
    </row>
    <row r="372" spans="1:28" s="271" customFormat="1" ht="20.25" customHeight="1">
      <c r="A372" s="215"/>
      <c r="B372" s="216"/>
      <c r="C372" s="220"/>
      <c r="D372" s="216"/>
      <c r="E372" s="216"/>
      <c r="F372" s="216"/>
      <c r="G372" s="216"/>
      <c r="H372" s="217"/>
      <c r="I372" s="218"/>
      <c r="J372" s="218"/>
      <c r="K372" s="267"/>
      <c r="L372" s="267"/>
      <c r="M372" s="267"/>
      <c r="N372" s="267"/>
      <c r="O372" s="267"/>
      <c r="P372" s="219"/>
      <c r="Q372" s="268"/>
      <c r="R372" s="216"/>
      <c r="S372" s="224"/>
      <c r="T372" s="224"/>
      <c r="U372" s="239"/>
      <c r="V372" s="269"/>
      <c r="W372" s="270"/>
      <c r="X372" s="270"/>
      <c r="Y372" s="270"/>
      <c r="Z372" s="270"/>
      <c r="AB372" s="272"/>
    </row>
    <row r="373" spans="1:28" s="271" customFormat="1" ht="20.25" customHeight="1">
      <c r="A373" s="215"/>
      <c r="B373" s="216"/>
      <c r="C373" s="220"/>
      <c r="D373" s="216"/>
      <c r="E373" s="216"/>
      <c r="F373" s="216"/>
      <c r="G373" s="216"/>
      <c r="H373" s="217"/>
      <c r="I373" s="218"/>
      <c r="J373" s="218"/>
      <c r="K373" s="267"/>
      <c r="L373" s="267"/>
      <c r="M373" s="267"/>
      <c r="N373" s="267"/>
      <c r="O373" s="267"/>
      <c r="P373" s="219"/>
      <c r="Q373" s="268"/>
      <c r="R373" s="216"/>
      <c r="S373" s="224"/>
      <c r="T373" s="224"/>
      <c r="U373" s="239"/>
      <c r="V373" s="269"/>
      <c r="W373" s="270"/>
      <c r="X373" s="270"/>
      <c r="Y373" s="270"/>
      <c r="Z373" s="270"/>
      <c r="AB373" s="272"/>
    </row>
    <row r="374" spans="1:28" s="271" customFormat="1" ht="20.25" customHeight="1">
      <c r="A374" s="215"/>
      <c r="B374" s="216"/>
      <c r="C374" s="220"/>
      <c r="D374" s="216"/>
      <c r="E374" s="216"/>
      <c r="F374" s="216"/>
      <c r="G374" s="216"/>
      <c r="H374" s="217"/>
      <c r="I374" s="218"/>
      <c r="J374" s="218"/>
      <c r="K374" s="267"/>
      <c r="L374" s="267"/>
      <c r="M374" s="267"/>
      <c r="N374" s="267"/>
      <c r="O374" s="267"/>
      <c r="P374" s="219"/>
      <c r="Q374" s="268"/>
      <c r="R374" s="216"/>
      <c r="S374" s="224"/>
      <c r="T374" s="224"/>
      <c r="U374" s="239"/>
      <c r="V374" s="269"/>
      <c r="W374" s="270"/>
      <c r="X374" s="270"/>
      <c r="Y374" s="270"/>
      <c r="Z374" s="270"/>
      <c r="AB374" s="272"/>
    </row>
    <row r="375" spans="1:28" s="271" customFormat="1" ht="20.25" customHeight="1">
      <c r="A375" s="215"/>
      <c r="B375" s="216"/>
      <c r="C375" s="220"/>
      <c r="D375" s="216"/>
      <c r="E375" s="216"/>
      <c r="F375" s="216"/>
      <c r="G375" s="216"/>
      <c r="H375" s="217"/>
      <c r="I375" s="218"/>
      <c r="J375" s="218"/>
      <c r="K375" s="267"/>
      <c r="L375" s="267"/>
      <c r="M375" s="267"/>
      <c r="N375" s="267"/>
      <c r="O375" s="267"/>
      <c r="P375" s="219"/>
      <c r="Q375" s="268"/>
      <c r="R375" s="216"/>
      <c r="S375" s="224"/>
      <c r="T375" s="224"/>
      <c r="U375" s="239"/>
      <c r="V375" s="269"/>
      <c r="W375" s="270"/>
      <c r="X375" s="270"/>
      <c r="Y375" s="270"/>
      <c r="Z375" s="270"/>
      <c r="AB375" s="272"/>
    </row>
    <row r="376" spans="1:28" s="271" customFormat="1" ht="20.25" customHeight="1">
      <c r="A376" s="215"/>
      <c r="B376" s="216"/>
      <c r="C376" s="220"/>
      <c r="D376" s="216"/>
      <c r="E376" s="216"/>
      <c r="F376" s="216"/>
      <c r="G376" s="216"/>
      <c r="H376" s="217"/>
      <c r="I376" s="218"/>
      <c r="J376" s="218"/>
      <c r="K376" s="267"/>
      <c r="L376" s="267"/>
      <c r="M376" s="267"/>
      <c r="N376" s="267"/>
      <c r="O376" s="267"/>
      <c r="P376" s="219"/>
      <c r="Q376" s="268"/>
      <c r="R376" s="216"/>
      <c r="S376" s="224"/>
      <c r="T376" s="224"/>
      <c r="U376" s="239"/>
      <c r="V376" s="269"/>
      <c r="W376" s="270"/>
      <c r="X376" s="270"/>
      <c r="Y376" s="270"/>
      <c r="Z376" s="270"/>
      <c r="AB376" s="272"/>
    </row>
    <row r="377" spans="1:28" s="271" customFormat="1" ht="20.25" customHeight="1">
      <c r="A377" s="215"/>
      <c r="B377" s="216"/>
      <c r="C377" s="220"/>
      <c r="D377" s="216"/>
      <c r="E377" s="216"/>
      <c r="F377" s="216"/>
      <c r="G377" s="216"/>
      <c r="H377" s="217"/>
      <c r="I377" s="218"/>
      <c r="J377" s="218"/>
      <c r="K377" s="267"/>
      <c r="L377" s="267"/>
      <c r="M377" s="267"/>
      <c r="N377" s="267"/>
      <c r="O377" s="267"/>
      <c r="P377" s="219"/>
      <c r="Q377" s="268"/>
      <c r="R377" s="216"/>
      <c r="S377" s="224"/>
      <c r="T377" s="224"/>
      <c r="U377" s="239"/>
      <c r="V377" s="269"/>
      <c r="W377" s="270"/>
      <c r="X377" s="270"/>
      <c r="Y377" s="270"/>
      <c r="Z377" s="270"/>
      <c r="AB377" s="272"/>
    </row>
    <row r="378" spans="1:28" s="271" customFormat="1" ht="20.25" customHeight="1">
      <c r="A378" s="215"/>
      <c r="B378" s="216"/>
      <c r="C378" s="220"/>
      <c r="D378" s="216"/>
      <c r="E378" s="216"/>
      <c r="F378" s="216"/>
      <c r="G378" s="216"/>
      <c r="H378" s="217"/>
      <c r="I378" s="218"/>
      <c r="J378" s="218"/>
      <c r="K378" s="267"/>
      <c r="L378" s="267"/>
      <c r="M378" s="267"/>
      <c r="N378" s="267"/>
      <c r="O378" s="267"/>
      <c r="P378" s="219"/>
      <c r="Q378" s="268"/>
      <c r="R378" s="216"/>
      <c r="S378" s="224"/>
      <c r="T378" s="224"/>
      <c r="U378" s="239"/>
      <c r="V378" s="269"/>
      <c r="W378" s="270"/>
      <c r="X378" s="270"/>
      <c r="Y378" s="270"/>
      <c r="Z378" s="270"/>
      <c r="AB378" s="272"/>
    </row>
    <row r="379" spans="1:28" s="271" customFormat="1" ht="20.25" customHeight="1">
      <c r="A379" s="215"/>
      <c r="B379" s="216"/>
      <c r="C379" s="220"/>
      <c r="D379" s="216"/>
      <c r="E379" s="216"/>
      <c r="F379" s="216"/>
      <c r="G379" s="216"/>
      <c r="H379" s="217"/>
      <c r="I379" s="218"/>
      <c r="J379" s="218"/>
      <c r="K379" s="267"/>
      <c r="L379" s="267"/>
      <c r="M379" s="267"/>
      <c r="N379" s="267"/>
      <c r="O379" s="267"/>
      <c r="P379" s="219"/>
      <c r="Q379" s="268"/>
      <c r="R379" s="216"/>
      <c r="S379" s="224"/>
      <c r="T379" s="224"/>
      <c r="U379" s="239"/>
      <c r="V379" s="269"/>
      <c r="W379" s="270"/>
      <c r="X379" s="270"/>
      <c r="Y379" s="270"/>
      <c r="Z379" s="270"/>
      <c r="AB379" s="272"/>
    </row>
    <row r="380" spans="1:28" s="271" customFormat="1" ht="20.25" customHeight="1">
      <c r="A380" s="215"/>
      <c r="B380" s="216"/>
      <c r="C380" s="220"/>
      <c r="D380" s="216"/>
      <c r="E380" s="216"/>
      <c r="F380" s="216"/>
      <c r="G380" s="216"/>
      <c r="H380" s="217"/>
      <c r="I380" s="218"/>
      <c r="J380" s="218"/>
      <c r="K380" s="267"/>
      <c r="L380" s="267"/>
      <c r="M380" s="267"/>
      <c r="N380" s="267"/>
      <c r="O380" s="267"/>
      <c r="P380" s="219"/>
      <c r="Q380" s="268"/>
      <c r="R380" s="216"/>
      <c r="S380" s="224"/>
      <c r="T380" s="224"/>
      <c r="U380" s="239"/>
      <c r="V380" s="269"/>
      <c r="W380" s="270"/>
      <c r="X380" s="270"/>
      <c r="Y380" s="270"/>
      <c r="Z380" s="270"/>
      <c r="AB380" s="272"/>
    </row>
    <row r="381" spans="1:28" s="271" customFormat="1" ht="20.25" customHeight="1">
      <c r="A381" s="215"/>
      <c r="B381" s="216"/>
      <c r="C381" s="220"/>
      <c r="D381" s="216"/>
      <c r="E381" s="216"/>
      <c r="F381" s="216"/>
      <c r="G381" s="216"/>
      <c r="H381" s="217"/>
      <c r="I381" s="218"/>
      <c r="J381" s="218"/>
      <c r="K381" s="267"/>
      <c r="L381" s="267"/>
      <c r="M381" s="267"/>
      <c r="N381" s="267"/>
      <c r="O381" s="267"/>
      <c r="P381" s="219"/>
      <c r="Q381" s="268"/>
      <c r="R381" s="216"/>
      <c r="S381" s="224"/>
      <c r="T381" s="224"/>
      <c r="U381" s="239"/>
      <c r="V381" s="269"/>
      <c r="W381" s="270"/>
      <c r="X381" s="270"/>
      <c r="Y381" s="270"/>
      <c r="Z381" s="270"/>
      <c r="AB381" s="272"/>
    </row>
    <row r="382" spans="1:28" s="271" customFormat="1" ht="20.25" customHeight="1">
      <c r="A382" s="215"/>
      <c r="B382" s="216"/>
      <c r="C382" s="220"/>
      <c r="D382" s="216"/>
      <c r="E382" s="216"/>
      <c r="F382" s="216"/>
      <c r="G382" s="216"/>
      <c r="H382" s="217"/>
      <c r="I382" s="218"/>
      <c r="J382" s="218"/>
      <c r="K382" s="267"/>
      <c r="L382" s="267"/>
      <c r="M382" s="267"/>
      <c r="N382" s="267"/>
      <c r="O382" s="267"/>
      <c r="P382" s="219"/>
      <c r="Q382" s="268"/>
      <c r="R382" s="216"/>
      <c r="S382" s="224"/>
      <c r="T382" s="224"/>
      <c r="U382" s="239"/>
      <c r="V382" s="269"/>
      <c r="W382" s="270"/>
      <c r="X382" s="270"/>
      <c r="Y382" s="270"/>
      <c r="Z382" s="270"/>
      <c r="AB382" s="272"/>
    </row>
    <row r="383" spans="1:28" s="271" customFormat="1" ht="20.25" customHeight="1">
      <c r="A383" s="215"/>
      <c r="B383" s="216"/>
      <c r="C383" s="220"/>
      <c r="D383" s="216"/>
      <c r="E383" s="216"/>
      <c r="F383" s="216"/>
      <c r="G383" s="216"/>
      <c r="H383" s="217"/>
      <c r="I383" s="218"/>
      <c r="J383" s="218"/>
      <c r="K383" s="267"/>
      <c r="L383" s="267"/>
      <c r="M383" s="267"/>
      <c r="N383" s="267"/>
      <c r="O383" s="267"/>
      <c r="P383" s="219"/>
      <c r="Q383" s="268"/>
      <c r="R383" s="216"/>
      <c r="S383" s="224"/>
      <c r="T383" s="224"/>
      <c r="U383" s="239"/>
      <c r="V383" s="269"/>
      <c r="W383" s="270"/>
      <c r="X383" s="270"/>
      <c r="Y383" s="270"/>
      <c r="Z383" s="270"/>
      <c r="AB383" s="272"/>
    </row>
    <row r="384" spans="1:28" s="271" customFormat="1" ht="20.25" customHeight="1">
      <c r="A384" s="215"/>
      <c r="B384" s="216"/>
      <c r="C384" s="220"/>
      <c r="D384" s="216"/>
      <c r="E384" s="216"/>
      <c r="F384" s="216"/>
      <c r="G384" s="216"/>
      <c r="H384" s="217"/>
      <c r="I384" s="218"/>
      <c r="J384" s="218"/>
      <c r="K384" s="267"/>
      <c r="L384" s="267"/>
      <c r="M384" s="267"/>
      <c r="N384" s="267"/>
      <c r="O384" s="267"/>
      <c r="P384" s="219"/>
      <c r="Q384" s="268"/>
      <c r="R384" s="216"/>
      <c r="S384" s="224"/>
      <c r="T384" s="224"/>
      <c r="U384" s="239"/>
      <c r="V384" s="269"/>
      <c r="W384" s="270"/>
      <c r="X384" s="270"/>
      <c r="Y384" s="270"/>
      <c r="Z384" s="270"/>
      <c r="AB384" s="272"/>
    </row>
    <row r="385" spans="1:28" s="271" customFormat="1" ht="20.25" customHeight="1">
      <c r="A385" s="215"/>
      <c r="B385" s="216"/>
      <c r="C385" s="220"/>
      <c r="D385" s="216"/>
      <c r="E385" s="216"/>
      <c r="F385" s="216"/>
      <c r="G385" s="216"/>
      <c r="H385" s="217"/>
      <c r="I385" s="218"/>
      <c r="J385" s="218"/>
      <c r="K385" s="267"/>
      <c r="L385" s="267"/>
      <c r="M385" s="267"/>
      <c r="N385" s="267"/>
      <c r="O385" s="267"/>
      <c r="P385" s="219"/>
      <c r="Q385" s="268"/>
      <c r="R385" s="216"/>
      <c r="S385" s="224"/>
      <c r="T385" s="224"/>
      <c r="U385" s="239"/>
      <c r="V385" s="269"/>
      <c r="W385" s="270"/>
      <c r="X385" s="270"/>
      <c r="Y385" s="270"/>
      <c r="Z385" s="270"/>
      <c r="AB385" s="272"/>
    </row>
    <row r="386" spans="1:28" s="271" customFormat="1" ht="20.25" customHeight="1">
      <c r="A386" s="215"/>
      <c r="B386" s="216"/>
      <c r="C386" s="220"/>
      <c r="D386" s="216"/>
      <c r="E386" s="216"/>
      <c r="F386" s="216"/>
      <c r="G386" s="216"/>
      <c r="H386" s="217"/>
      <c r="I386" s="218"/>
      <c r="J386" s="218"/>
      <c r="K386" s="267"/>
      <c r="L386" s="267"/>
      <c r="M386" s="267"/>
      <c r="N386" s="267"/>
      <c r="O386" s="267"/>
      <c r="P386" s="219"/>
      <c r="Q386" s="268"/>
      <c r="R386" s="216"/>
      <c r="S386" s="224"/>
      <c r="T386" s="224"/>
      <c r="U386" s="239"/>
      <c r="V386" s="269"/>
      <c r="W386" s="270"/>
      <c r="X386" s="270"/>
      <c r="Y386" s="270"/>
      <c r="Z386" s="270"/>
      <c r="AB386" s="272"/>
    </row>
    <row r="387" spans="1:28" s="271" customFormat="1" ht="20.25" customHeight="1">
      <c r="A387" s="215"/>
      <c r="B387" s="216"/>
      <c r="C387" s="220"/>
      <c r="D387" s="216"/>
      <c r="E387" s="216"/>
      <c r="F387" s="216"/>
      <c r="G387" s="216"/>
      <c r="H387" s="217"/>
      <c r="I387" s="218"/>
      <c r="J387" s="218"/>
      <c r="K387" s="267"/>
      <c r="L387" s="267"/>
      <c r="M387" s="267"/>
      <c r="N387" s="267"/>
      <c r="O387" s="267"/>
      <c r="P387" s="219"/>
      <c r="Q387" s="268"/>
      <c r="R387" s="216"/>
      <c r="S387" s="224"/>
      <c r="T387" s="224"/>
      <c r="U387" s="239"/>
      <c r="V387" s="269"/>
      <c r="W387" s="270"/>
      <c r="X387" s="270"/>
      <c r="Y387" s="270"/>
      <c r="Z387" s="270"/>
      <c r="AB387" s="272"/>
    </row>
    <row r="388" spans="1:28" s="271" customFormat="1" ht="20.25" customHeight="1">
      <c r="A388" s="215"/>
      <c r="B388" s="216"/>
      <c r="C388" s="220"/>
      <c r="D388" s="216"/>
      <c r="E388" s="216"/>
      <c r="F388" s="216"/>
      <c r="G388" s="216"/>
      <c r="H388" s="217"/>
      <c r="I388" s="218"/>
      <c r="J388" s="218"/>
      <c r="K388" s="267"/>
      <c r="L388" s="267"/>
      <c r="M388" s="267"/>
      <c r="N388" s="267"/>
      <c r="O388" s="267"/>
      <c r="P388" s="219"/>
      <c r="Q388" s="268"/>
      <c r="R388" s="216"/>
      <c r="S388" s="224"/>
      <c r="T388" s="224"/>
      <c r="U388" s="239"/>
      <c r="V388" s="269"/>
      <c r="W388" s="270"/>
      <c r="X388" s="270"/>
      <c r="Y388" s="270"/>
      <c r="Z388" s="270"/>
      <c r="AB388" s="272"/>
    </row>
    <row r="389" spans="1:28" s="271" customFormat="1" ht="20.25" customHeight="1">
      <c r="A389" s="215"/>
      <c r="B389" s="216"/>
      <c r="C389" s="220"/>
      <c r="D389" s="216"/>
      <c r="E389" s="216"/>
      <c r="F389" s="216"/>
      <c r="G389" s="216"/>
      <c r="H389" s="217"/>
      <c r="I389" s="218"/>
      <c r="J389" s="218"/>
      <c r="K389" s="267"/>
      <c r="L389" s="267"/>
      <c r="M389" s="267"/>
      <c r="N389" s="267"/>
      <c r="O389" s="267"/>
      <c r="P389" s="219"/>
      <c r="Q389" s="268"/>
      <c r="R389" s="216"/>
      <c r="S389" s="224"/>
      <c r="T389" s="224"/>
      <c r="U389" s="239"/>
      <c r="V389" s="269"/>
      <c r="W389" s="270"/>
      <c r="X389" s="270"/>
      <c r="Y389" s="270"/>
      <c r="Z389" s="270"/>
      <c r="AB389" s="272"/>
    </row>
    <row r="390" spans="1:28" s="271" customFormat="1" ht="20.25" customHeight="1">
      <c r="A390" s="215"/>
      <c r="B390" s="216"/>
      <c r="C390" s="220"/>
      <c r="D390" s="216"/>
      <c r="E390" s="216"/>
      <c r="F390" s="216"/>
      <c r="G390" s="216"/>
      <c r="H390" s="217"/>
      <c r="I390" s="218"/>
      <c r="J390" s="218"/>
      <c r="K390" s="267"/>
      <c r="L390" s="267"/>
      <c r="M390" s="267"/>
      <c r="N390" s="267"/>
      <c r="O390" s="267"/>
      <c r="P390" s="219"/>
      <c r="Q390" s="268"/>
      <c r="R390" s="216"/>
      <c r="S390" s="224"/>
      <c r="T390" s="224"/>
      <c r="U390" s="239"/>
      <c r="V390" s="269"/>
      <c r="W390" s="270"/>
      <c r="X390" s="270"/>
      <c r="Y390" s="270"/>
      <c r="Z390" s="270"/>
      <c r="AB390" s="272"/>
    </row>
    <row r="391" spans="1:28" s="271" customFormat="1" ht="20.25" customHeight="1">
      <c r="A391" s="215"/>
      <c r="B391" s="216"/>
      <c r="C391" s="220"/>
      <c r="D391" s="216"/>
      <c r="E391" s="216"/>
      <c r="F391" s="216"/>
      <c r="G391" s="216"/>
      <c r="H391" s="217"/>
      <c r="I391" s="218"/>
      <c r="J391" s="218"/>
      <c r="K391" s="267"/>
      <c r="L391" s="267"/>
      <c r="M391" s="267"/>
      <c r="N391" s="267"/>
      <c r="O391" s="267"/>
      <c r="P391" s="219"/>
      <c r="Q391" s="268"/>
      <c r="R391" s="216"/>
      <c r="S391" s="224"/>
      <c r="T391" s="224"/>
      <c r="U391" s="239"/>
      <c r="V391" s="269"/>
      <c r="W391" s="270"/>
      <c r="X391" s="270"/>
      <c r="Y391" s="270"/>
      <c r="Z391" s="270"/>
      <c r="AB391" s="272"/>
    </row>
    <row r="392" spans="1:28" s="271" customFormat="1" ht="20.25" customHeight="1">
      <c r="A392" s="215"/>
      <c r="B392" s="216"/>
      <c r="C392" s="220"/>
      <c r="D392" s="216"/>
      <c r="E392" s="216"/>
      <c r="F392" s="216"/>
      <c r="G392" s="216"/>
      <c r="H392" s="217"/>
      <c r="I392" s="218"/>
      <c r="J392" s="218"/>
      <c r="K392" s="267"/>
      <c r="L392" s="267"/>
      <c r="M392" s="267"/>
      <c r="N392" s="267"/>
      <c r="O392" s="267"/>
      <c r="P392" s="219"/>
      <c r="Q392" s="268"/>
      <c r="R392" s="216"/>
      <c r="S392" s="224"/>
      <c r="T392" s="224"/>
      <c r="U392" s="239"/>
      <c r="V392" s="269"/>
      <c r="W392" s="270"/>
      <c r="X392" s="270"/>
      <c r="Y392" s="270"/>
      <c r="Z392" s="270"/>
      <c r="AB392" s="272"/>
    </row>
    <row r="393" spans="1:28" s="271" customFormat="1" ht="20.25" customHeight="1">
      <c r="A393" s="215"/>
      <c r="B393" s="216"/>
      <c r="C393" s="220"/>
      <c r="D393" s="216"/>
      <c r="E393" s="216"/>
      <c r="F393" s="216"/>
      <c r="G393" s="216"/>
      <c r="H393" s="217"/>
      <c r="I393" s="218"/>
      <c r="J393" s="218"/>
      <c r="K393" s="267"/>
      <c r="L393" s="267"/>
      <c r="M393" s="267"/>
      <c r="N393" s="267"/>
      <c r="O393" s="267"/>
      <c r="P393" s="219"/>
      <c r="Q393" s="268"/>
      <c r="R393" s="216"/>
      <c r="S393" s="224"/>
      <c r="T393" s="224"/>
      <c r="U393" s="239"/>
      <c r="V393" s="269"/>
      <c r="W393" s="270"/>
      <c r="X393" s="270"/>
      <c r="Y393" s="270"/>
      <c r="Z393" s="270"/>
      <c r="AB393" s="272"/>
    </row>
    <row r="394" spans="1:28" s="271" customFormat="1" ht="20.25" customHeight="1">
      <c r="A394" s="215"/>
      <c r="B394" s="216"/>
      <c r="C394" s="220"/>
      <c r="D394" s="216"/>
      <c r="E394" s="216"/>
      <c r="F394" s="216"/>
      <c r="G394" s="216"/>
      <c r="H394" s="217"/>
      <c r="I394" s="218"/>
      <c r="J394" s="218"/>
      <c r="K394" s="267"/>
      <c r="L394" s="267"/>
      <c r="M394" s="267"/>
      <c r="N394" s="267"/>
      <c r="O394" s="267"/>
      <c r="P394" s="219"/>
      <c r="Q394" s="268"/>
      <c r="R394" s="216"/>
      <c r="S394" s="224"/>
      <c r="T394" s="224"/>
      <c r="U394" s="239"/>
      <c r="V394" s="269"/>
      <c r="W394" s="270"/>
      <c r="X394" s="270"/>
      <c r="Y394" s="270"/>
      <c r="Z394" s="270"/>
      <c r="AB394" s="272"/>
    </row>
    <row r="395" spans="1:28" s="271" customFormat="1" ht="20.25" customHeight="1">
      <c r="A395" s="215"/>
      <c r="B395" s="216"/>
      <c r="C395" s="220"/>
      <c r="D395" s="216"/>
      <c r="E395" s="216"/>
      <c r="F395" s="216"/>
      <c r="G395" s="216"/>
      <c r="H395" s="217"/>
      <c r="I395" s="218"/>
      <c r="J395" s="218"/>
      <c r="K395" s="267"/>
      <c r="L395" s="267"/>
      <c r="M395" s="267"/>
      <c r="N395" s="267"/>
      <c r="O395" s="267"/>
      <c r="P395" s="219"/>
      <c r="Q395" s="268"/>
      <c r="R395" s="216"/>
      <c r="S395" s="224"/>
      <c r="T395" s="224"/>
      <c r="U395" s="239"/>
      <c r="V395" s="269"/>
      <c r="W395" s="270"/>
      <c r="X395" s="270"/>
      <c r="Y395" s="270"/>
      <c r="Z395" s="270"/>
      <c r="AB395" s="272"/>
    </row>
    <row r="396" spans="1:28" s="271" customFormat="1" ht="20.25" customHeight="1">
      <c r="A396" s="215"/>
      <c r="B396" s="216"/>
      <c r="C396" s="220"/>
      <c r="D396" s="216"/>
      <c r="E396" s="216"/>
      <c r="F396" s="216"/>
      <c r="G396" s="216"/>
      <c r="H396" s="217"/>
      <c r="I396" s="218"/>
      <c r="J396" s="218"/>
      <c r="K396" s="267"/>
      <c r="L396" s="267"/>
      <c r="M396" s="267"/>
      <c r="N396" s="267"/>
      <c r="O396" s="267"/>
      <c r="P396" s="219"/>
      <c r="Q396" s="268"/>
      <c r="R396" s="216"/>
      <c r="S396" s="224"/>
      <c r="T396" s="224"/>
      <c r="U396" s="239"/>
      <c r="V396" s="269"/>
      <c r="W396" s="270"/>
      <c r="X396" s="270"/>
      <c r="Y396" s="270"/>
      <c r="Z396" s="270"/>
      <c r="AB396" s="272"/>
    </row>
    <row r="397" spans="1:28" s="271" customFormat="1" ht="20.25" customHeight="1">
      <c r="A397" s="215"/>
      <c r="B397" s="216"/>
      <c r="C397" s="220"/>
      <c r="D397" s="216"/>
      <c r="E397" s="216"/>
      <c r="F397" s="216"/>
      <c r="G397" s="216"/>
      <c r="H397" s="217"/>
      <c r="I397" s="218"/>
      <c r="J397" s="218"/>
      <c r="K397" s="267"/>
      <c r="L397" s="267"/>
      <c r="M397" s="267"/>
      <c r="N397" s="267"/>
      <c r="O397" s="267"/>
      <c r="P397" s="219"/>
      <c r="Q397" s="268"/>
      <c r="R397" s="216"/>
      <c r="S397" s="224"/>
      <c r="T397" s="224"/>
      <c r="U397" s="239"/>
      <c r="V397" s="269"/>
      <c r="W397" s="270"/>
      <c r="X397" s="270"/>
      <c r="Y397" s="270"/>
      <c r="Z397" s="270"/>
      <c r="AB397" s="272"/>
    </row>
    <row r="398" spans="1:28" s="271" customFormat="1" ht="20.25" customHeight="1">
      <c r="A398" s="215"/>
      <c r="B398" s="216"/>
      <c r="C398" s="220"/>
      <c r="D398" s="216"/>
      <c r="E398" s="216"/>
      <c r="F398" s="216"/>
      <c r="G398" s="216"/>
      <c r="H398" s="217"/>
      <c r="I398" s="218"/>
      <c r="J398" s="218"/>
      <c r="K398" s="267"/>
      <c r="L398" s="267"/>
      <c r="M398" s="267"/>
      <c r="N398" s="267"/>
      <c r="O398" s="267"/>
      <c r="P398" s="219"/>
      <c r="Q398" s="268"/>
      <c r="R398" s="216"/>
      <c r="S398" s="224"/>
      <c r="T398" s="224"/>
      <c r="U398" s="239"/>
      <c r="V398" s="269"/>
      <c r="W398" s="270"/>
      <c r="X398" s="270"/>
      <c r="Y398" s="270"/>
      <c r="Z398" s="270"/>
      <c r="AB398" s="272"/>
    </row>
    <row r="399" spans="1:28" s="271" customFormat="1" ht="20.25" customHeight="1">
      <c r="A399" s="215"/>
      <c r="B399" s="216"/>
      <c r="C399" s="220"/>
      <c r="D399" s="216"/>
      <c r="E399" s="216"/>
      <c r="F399" s="216"/>
      <c r="G399" s="216"/>
      <c r="H399" s="217"/>
      <c r="I399" s="218"/>
      <c r="J399" s="218"/>
      <c r="K399" s="267"/>
      <c r="L399" s="267"/>
      <c r="M399" s="267"/>
      <c r="N399" s="267"/>
      <c r="O399" s="267"/>
      <c r="P399" s="219"/>
      <c r="Q399" s="268"/>
      <c r="R399" s="216"/>
      <c r="S399" s="224"/>
      <c r="T399" s="224"/>
      <c r="U399" s="239"/>
      <c r="V399" s="269"/>
      <c r="W399" s="270"/>
      <c r="X399" s="270"/>
      <c r="Y399" s="270"/>
      <c r="Z399" s="270"/>
      <c r="AB399" s="272"/>
    </row>
    <row r="400" spans="1:28" s="271" customFormat="1" ht="20.25" customHeight="1">
      <c r="A400" s="215"/>
      <c r="B400" s="216"/>
      <c r="C400" s="220"/>
      <c r="D400" s="216"/>
      <c r="E400" s="216"/>
      <c r="F400" s="216"/>
      <c r="G400" s="216"/>
      <c r="H400" s="217"/>
      <c r="I400" s="218"/>
      <c r="J400" s="218"/>
      <c r="K400" s="267"/>
      <c r="L400" s="267"/>
      <c r="M400" s="267"/>
      <c r="N400" s="267"/>
      <c r="O400" s="267"/>
      <c r="P400" s="219"/>
      <c r="Q400" s="268"/>
      <c r="R400" s="216"/>
      <c r="S400" s="224"/>
      <c r="T400" s="224"/>
      <c r="U400" s="239"/>
      <c r="V400" s="269"/>
      <c r="W400" s="270"/>
      <c r="X400" s="270"/>
      <c r="Y400" s="270"/>
      <c r="Z400" s="270"/>
      <c r="AB400" s="272"/>
    </row>
    <row r="401" spans="1:28" s="271" customFormat="1" ht="20.25" customHeight="1">
      <c r="A401" s="215"/>
      <c r="B401" s="216"/>
      <c r="C401" s="220"/>
      <c r="D401" s="216"/>
      <c r="E401" s="216"/>
      <c r="F401" s="216"/>
      <c r="G401" s="216"/>
      <c r="H401" s="217"/>
      <c r="I401" s="218"/>
      <c r="J401" s="218"/>
      <c r="K401" s="267"/>
      <c r="L401" s="267"/>
      <c r="M401" s="267"/>
      <c r="N401" s="267"/>
      <c r="O401" s="267"/>
      <c r="P401" s="219"/>
      <c r="Q401" s="268"/>
      <c r="R401" s="216"/>
      <c r="S401" s="224"/>
      <c r="T401" s="224"/>
      <c r="U401" s="239"/>
      <c r="V401" s="269"/>
      <c r="W401" s="270"/>
      <c r="X401" s="270"/>
      <c r="Y401" s="270"/>
      <c r="Z401" s="270"/>
      <c r="AB401" s="272"/>
    </row>
    <row r="402" spans="1:28" s="271" customFormat="1" ht="20.25" customHeight="1">
      <c r="A402" s="215"/>
      <c r="B402" s="216"/>
      <c r="C402" s="220"/>
      <c r="D402" s="216"/>
      <c r="E402" s="216"/>
      <c r="F402" s="216"/>
      <c r="G402" s="216"/>
      <c r="H402" s="217"/>
      <c r="I402" s="218"/>
      <c r="J402" s="218"/>
      <c r="K402" s="267"/>
      <c r="L402" s="267"/>
      <c r="M402" s="267"/>
      <c r="N402" s="267"/>
      <c r="O402" s="267"/>
      <c r="P402" s="219"/>
      <c r="Q402" s="268"/>
      <c r="R402" s="216"/>
      <c r="S402" s="224"/>
      <c r="T402" s="224"/>
      <c r="U402" s="239"/>
      <c r="V402" s="269"/>
      <c r="W402" s="270"/>
      <c r="X402" s="270"/>
      <c r="Y402" s="270"/>
      <c r="Z402" s="270"/>
      <c r="AB402" s="272"/>
    </row>
    <row r="403" spans="1:28" s="271" customFormat="1" ht="20.25" customHeight="1">
      <c r="A403" s="215"/>
      <c r="B403" s="216"/>
      <c r="C403" s="220"/>
      <c r="D403" s="216"/>
      <c r="E403" s="216"/>
      <c r="F403" s="216"/>
      <c r="G403" s="216"/>
      <c r="H403" s="217"/>
      <c r="I403" s="218"/>
      <c r="J403" s="218"/>
      <c r="K403" s="267"/>
      <c r="L403" s="267"/>
      <c r="M403" s="267"/>
      <c r="N403" s="267"/>
      <c r="O403" s="267"/>
      <c r="P403" s="219"/>
      <c r="Q403" s="268"/>
      <c r="R403" s="216"/>
      <c r="S403" s="224"/>
      <c r="T403" s="224"/>
      <c r="U403" s="239"/>
      <c r="V403" s="269"/>
      <c r="W403" s="270"/>
      <c r="X403" s="270"/>
      <c r="Y403" s="270"/>
      <c r="Z403" s="270"/>
      <c r="AB403" s="272"/>
    </row>
    <row r="404" spans="1:28" s="271" customFormat="1" ht="20.25" customHeight="1">
      <c r="A404" s="215"/>
      <c r="B404" s="216"/>
      <c r="C404" s="220"/>
      <c r="D404" s="216"/>
      <c r="E404" s="216"/>
      <c r="F404" s="216"/>
      <c r="G404" s="216"/>
      <c r="H404" s="217"/>
      <c r="I404" s="218"/>
      <c r="J404" s="218"/>
      <c r="K404" s="267"/>
      <c r="L404" s="267"/>
      <c r="M404" s="267"/>
      <c r="N404" s="267"/>
      <c r="O404" s="267"/>
      <c r="P404" s="219"/>
      <c r="Q404" s="268"/>
      <c r="R404" s="216"/>
      <c r="S404" s="224"/>
      <c r="T404" s="224"/>
      <c r="U404" s="239"/>
      <c r="V404" s="269"/>
      <c r="W404" s="270"/>
      <c r="X404" s="270"/>
      <c r="Y404" s="270"/>
      <c r="Z404" s="270"/>
      <c r="AB404" s="272"/>
    </row>
    <row r="405" spans="1:28" s="271" customFormat="1" ht="20.25" customHeight="1">
      <c r="A405" s="215"/>
      <c r="B405" s="216"/>
      <c r="C405" s="220"/>
      <c r="D405" s="216"/>
      <c r="E405" s="216"/>
      <c r="F405" s="216"/>
      <c r="G405" s="216"/>
      <c r="H405" s="217"/>
      <c r="I405" s="218"/>
      <c r="J405" s="218"/>
      <c r="K405" s="267"/>
      <c r="L405" s="267"/>
      <c r="M405" s="267"/>
      <c r="N405" s="267"/>
      <c r="O405" s="267"/>
      <c r="P405" s="219"/>
      <c r="Q405" s="268"/>
      <c r="R405" s="216"/>
      <c r="S405" s="224"/>
      <c r="T405" s="224"/>
      <c r="U405" s="239"/>
      <c r="V405" s="269"/>
      <c r="W405" s="270"/>
      <c r="X405" s="270"/>
      <c r="Y405" s="270"/>
      <c r="Z405" s="270"/>
      <c r="AB405" s="272"/>
    </row>
    <row r="406" spans="1:28" s="271" customFormat="1" ht="20.25" customHeight="1">
      <c r="A406" s="215"/>
      <c r="B406" s="216"/>
      <c r="C406" s="220"/>
      <c r="D406" s="216"/>
      <c r="E406" s="216"/>
      <c r="F406" s="216"/>
      <c r="G406" s="216"/>
      <c r="H406" s="217"/>
      <c r="I406" s="218"/>
      <c r="J406" s="218"/>
      <c r="K406" s="267"/>
      <c r="L406" s="267"/>
      <c r="M406" s="267"/>
      <c r="N406" s="267"/>
      <c r="O406" s="267"/>
      <c r="P406" s="219"/>
      <c r="Q406" s="268"/>
      <c r="R406" s="216"/>
      <c r="S406" s="224"/>
      <c r="T406" s="224"/>
      <c r="U406" s="239"/>
      <c r="V406" s="269"/>
      <c r="W406" s="270"/>
      <c r="X406" s="270"/>
      <c r="Y406" s="270"/>
      <c r="Z406" s="270"/>
      <c r="AB406" s="272"/>
    </row>
    <row r="407" spans="1:28" s="271" customFormat="1" ht="20.25" customHeight="1">
      <c r="A407" s="215"/>
      <c r="B407" s="216"/>
      <c r="C407" s="220"/>
      <c r="D407" s="216"/>
      <c r="E407" s="216"/>
      <c r="F407" s="216"/>
      <c r="G407" s="216"/>
      <c r="H407" s="217"/>
      <c r="I407" s="218"/>
      <c r="J407" s="218"/>
      <c r="K407" s="267"/>
      <c r="L407" s="267"/>
      <c r="M407" s="267"/>
      <c r="N407" s="267"/>
      <c r="O407" s="267"/>
      <c r="P407" s="219"/>
      <c r="Q407" s="268"/>
      <c r="R407" s="216"/>
      <c r="S407" s="224"/>
      <c r="T407" s="224"/>
      <c r="U407" s="239"/>
      <c r="V407" s="269"/>
      <c r="W407" s="270"/>
      <c r="X407" s="270"/>
      <c r="Y407" s="270"/>
      <c r="Z407" s="270"/>
      <c r="AB407" s="272"/>
    </row>
    <row r="408" spans="1:28" s="271" customFormat="1" ht="20.25" customHeight="1">
      <c r="A408" s="215"/>
      <c r="B408" s="216"/>
      <c r="C408" s="220"/>
      <c r="D408" s="216"/>
      <c r="E408" s="216"/>
      <c r="F408" s="216"/>
      <c r="G408" s="216"/>
      <c r="H408" s="217"/>
      <c r="I408" s="218"/>
      <c r="J408" s="218"/>
      <c r="K408" s="267"/>
      <c r="L408" s="267"/>
      <c r="M408" s="267"/>
      <c r="N408" s="267"/>
      <c r="O408" s="267"/>
      <c r="P408" s="219"/>
      <c r="Q408" s="268"/>
      <c r="R408" s="216"/>
      <c r="S408" s="224"/>
      <c r="T408" s="224"/>
      <c r="U408" s="239"/>
      <c r="V408" s="269"/>
      <c r="W408" s="270"/>
      <c r="X408" s="270"/>
      <c r="Y408" s="270"/>
      <c r="Z408" s="270"/>
      <c r="AB408" s="272"/>
    </row>
    <row r="409" spans="1:28" s="271" customFormat="1" ht="20.25" customHeight="1">
      <c r="A409" s="215"/>
      <c r="B409" s="216"/>
      <c r="C409" s="220"/>
      <c r="D409" s="216"/>
      <c r="E409" s="216"/>
      <c r="F409" s="216"/>
      <c r="G409" s="216"/>
      <c r="H409" s="217"/>
      <c r="I409" s="218"/>
      <c r="J409" s="218"/>
      <c r="K409" s="267"/>
      <c r="L409" s="267"/>
      <c r="M409" s="267"/>
      <c r="N409" s="267"/>
      <c r="O409" s="267"/>
      <c r="P409" s="219"/>
      <c r="Q409" s="268"/>
      <c r="R409" s="216"/>
      <c r="S409" s="224"/>
      <c r="T409" s="224"/>
      <c r="U409" s="239"/>
      <c r="V409" s="269"/>
      <c r="W409" s="270"/>
      <c r="X409" s="270"/>
      <c r="Y409" s="270"/>
      <c r="Z409" s="270"/>
      <c r="AB409" s="272"/>
    </row>
    <row r="410" spans="1:28" s="271" customFormat="1" ht="20.25" customHeight="1">
      <c r="A410" s="215"/>
      <c r="B410" s="216"/>
      <c r="C410" s="220"/>
      <c r="D410" s="216"/>
      <c r="E410" s="216"/>
      <c r="F410" s="216"/>
      <c r="G410" s="216"/>
      <c r="H410" s="217"/>
      <c r="I410" s="218"/>
      <c r="J410" s="218"/>
      <c r="K410" s="267"/>
      <c r="L410" s="267"/>
      <c r="M410" s="267"/>
      <c r="N410" s="267"/>
      <c r="O410" s="267"/>
      <c r="P410" s="219"/>
      <c r="Q410" s="268"/>
      <c r="R410" s="216"/>
      <c r="S410" s="224"/>
      <c r="T410" s="224"/>
      <c r="U410" s="239"/>
      <c r="V410" s="269"/>
      <c r="W410" s="270"/>
      <c r="X410" s="270"/>
      <c r="Y410" s="270"/>
      <c r="Z410" s="270"/>
      <c r="AB410" s="272"/>
    </row>
    <row r="411" spans="1:28" s="271" customFormat="1" ht="20.25" customHeight="1">
      <c r="A411" s="215"/>
      <c r="B411" s="216"/>
      <c r="C411" s="220"/>
      <c r="D411" s="216"/>
      <c r="E411" s="216"/>
      <c r="F411" s="216"/>
      <c r="G411" s="216"/>
      <c r="H411" s="217"/>
      <c r="I411" s="218"/>
      <c r="J411" s="218"/>
      <c r="K411" s="267"/>
      <c r="L411" s="267"/>
      <c r="M411" s="267"/>
      <c r="N411" s="267"/>
      <c r="O411" s="267"/>
      <c r="P411" s="219"/>
      <c r="Q411" s="268"/>
      <c r="R411" s="216"/>
      <c r="S411" s="224"/>
      <c r="T411" s="224"/>
      <c r="U411" s="239"/>
      <c r="V411" s="269"/>
      <c r="W411" s="270"/>
      <c r="X411" s="270"/>
      <c r="Y411" s="270"/>
      <c r="Z411" s="270"/>
      <c r="AB411" s="272"/>
    </row>
    <row r="412" spans="1:28" s="271" customFormat="1" ht="20.25" customHeight="1">
      <c r="A412" s="215"/>
      <c r="B412" s="216"/>
      <c r="C412" s="220"/>
      <c r="D412" s="216"/>
      <c r="E412" s="216"/>
      <c r="F412" s="216"/>
      <c r="G412" s="216"/>
      <c r="H412" s="217"/>
      <c r="I412" s="218"/>
      <c r="J412" s="218"/>
      <c r="K412" s="267"/>
      <c r="L412" s="267"/>
      <c r="M412" s="267"/>
      <c r="N412" s="267"/>
      <c r="O412" s="267"/>
      <c r="P412" s="219"/>
      <c r="Q412" s="268"/>
      <c r="R412" s="216"/>
      <c r="S412" s="224"/>
      <c r="T412" s="224"/>
      <c r="U412" s="239"/>
      <c r="V412" s="269"/>
      <c r="W412" s="270"/>
      <c r="X412" s="270"/>
      <c r="Y412" s="270"/>
      <c r="Z412" s="270"/>
      <c r="AB412" s="272"/>
    </row>
    <row r="413" spans="1:28" s="271" customFormat="1" ht="20.25" customHeight="1">
      <c r="A413" s="215"/>
      <c r="B413" s="216"/>
      <c r="C413" s="220"/>
      <c r="D413" s="216"/>
      <c r="E413" s="216"/>
      <c r="F413" s="216"/>
      <c r="G413" s="216"/>
      <c r="H413" s="217"/>
      <c r="I413" s="218"/>
      <c r="J413" s="218"/>
      <c r="K413" s="267"/>
      <c r="L413" s="267"/>
      <c r="M413" s="267"/>
      <c r="N413" s="267"/>
      <c r="O413" s="267"/>
      <c r="P413" s="219"/>
      <c r="Q413" s="268"/>
      <c r="R413" s="216"/>
      <c r="S413" s="224"/>
      <c r="T413" s="224"/>
      <c r="U413" s="239"/>
      <c r="V413" s="269"/>
      <c r="W413" s="270"/>
      <c r="X413" s="270"/>
      <c r="Y413" s="270"/>
      <c r="Z413" s="270"/>
      <c r="AB413" s="272"/>
    </row>
    <row r="414" spans="1:28" s="271" customFormat="1" ht="20.25" customHeight="1">
      <c r="A414" s="215"/>
      <c r="B414" s="216"/>
      <c r="C414" s="220"/>
      <c r="D414" s="216"/>
      <c r="E414" s="216"/>
      <c r="F414" s="216"/>
      <c r="G414" s="216"/>
      <c r="H414" s="217"/>
      <c r="I414" s="218"/>
      <c r="J414" s="218"/>
      <c r="K414" s="267"/>
      <c r="L414" s="267"/>
      <c r="M414" s="267"/>
      <c r="N414" s="267"/>
      <c r="O414" s="267"/>
      <c r="P414" s="219"/>
      <c r="Q414" s="268"/>
      <c r="R414" s="216"/>
      <c r="S414" s="224"/>
      <c r="T414" s="224"/>
      <c r="U414" s="239"/>
      <c r="V414" s="269"/>
      <c r="W414" s="270"/>
      <c r="X414" s="270"/>
      <c r="Y414" s="270"/>
      <c r="Z414" s="270"/>
      <c r="AB414" s="272"/>
    </row>
    <row r="415" spans="1:28" s="271" customFormat="1" ht="20.25" customHeight="1">
      <c r="A415" s="215"/>
      <c r="B415" s="216"/>
      <c r="C415" s="220"/>
      <c r="D415" s="216"/>
      <c r="E415" s="216"/>
      <c r="F415" s="216"/>
      <c r="G415" s="216"/>
      <c r="H415" s="217"/>
      <c r="I415" s="218"/>
      <c r="J415" s="218"/>
      <c r="K415" s="267"/>
      <c r="L415" s="267"/>
      <c r="M415" s="267"/>
      <c r="N415" s="267"/>
      <c r="O415" s="267"/>
      <c r="P415" s="219"/>
      <c r="Q415" s="268"/>
      <c r="R415" s="216"/>
      <c r="S415" s="224"/>
      <c r="T415" s="224"/>
      <c r="U415" s="239"/>
      <c r="V415" s="269"/>
      <c r="W415" s="270"/>
      <c r="X415" s="270"/>
      <c r="Y415" s="270"/>
      <c r="Z415" s="270"/>
      <c r="AB415" s="272"/>
    </row>
    <row r="416" spans="1:28" s="271" customFormat="1" ht="20.25" customHeight="1">
      <c r="A416" s="215"/>
      <c r="B416" s="216"/>
      <c r="C416" s="220"/>
      <c r="D416" s="216"/>
      <c r="E416" s="216"/>
      <c r="F416" s="216"/>
      <c r="G416" s="216"/>
      <c r="H416" s="217"/>
      <c r="I416" s="218"/>
      <c r="J416" s="218"/>
      <c r="K416" s="267"/>
      <c r="L416" s="267"/>
      <c r="M416" s="267"/>
      <c r="N416" s="267"/>
      <c r="O416" s="267"/>
      <c r="P416" s="219"/>
      <c r="Q416" s="268"/>
      <c r="R416" s="216"/>
      <c r="S416" s="224"/>
      <c r="T416" s="224"/>
      <c r="U416" s="239"/>
      <c r="V416" s="269"/>
      <c r="W416" s="270"/>
      <c r="X416" s="270"/>
      <c r="Y416" s="270"/>
      <c r="Z416" s="270"/>
      <c r="AB416" s="272"/>
    </row>
    <row r="417" spans="1:28" s="271" customFormat="1" ht="20.25" customHeight="1">
      <c r="A417" s="215"/>
      <c r="B417" s="216"/>
      <c r="C417" s="220"/>
      <c r="D417" s="216"/>
      <c r="E417" s="216"/>
      <c r="F417" s="216"/>
      <c r="G417" s="216"/>
      <c r="H417" s="217"/>
      <c r="I417" s="218"/>
      <c r="J417" s="218"/>
      <c r="K417" s="267"/>
      <c r="L417" s="267"/>
      <c r="M417" s="267"/>
      <c r="N417" s="267"/>
      <c r="O417" s="267"/>
      <c r="P417" s="219"/>
      <c r="Q417" s="268"/>
      <c r="R417" s="216"/>
      <c r="S417" s="224"/>
      <c r="T417" s="224"/>
      <c r="U417" s="239"/>
      <c r="V417" s="269"/>
      <c r="W417" s="270"/>
      <c r="X417" s="270"/>
      <c r="Y417" s="270"/>
      <c r="Z417" s="270"/>
      <c r="AB417" s="272"/>
    </row>
    <row r="418" spans="1:28" s="271" customFormat="1" ht="20.25" customHeight="1">
      <c r="A418" s="215"/>
      <c r="B418" s="216"/>
      <c r="C418" s="220"/>
      <c r="D418" s="216"/>
      <c r="E418" s="216"/>
      <c r="F418" s="216"/>
      <c r="G418" s="216"/>
      <c r="H418" s="217"/>
      <c r="I418" s="218"/>
      <c r="J418" s="218"/>
      <c r="K418" s="267"/>
      <c r="L418" s="267"/>
      <c r="M418" s="267"/>
      <c r="N418" s="267"/>
      <c r="O418" s="267"/>
      <c r="P418" s="219"/>
      <c r="Q418" s="268"/>
      <c r="R418" s="216"/>
      <c r="S418" s="224"/>
      <c r="T418" s="224"/>
      <c r="U418" s="239"/>
      <c r="V418" s="269"/>
      <c r="W418" s="270"/>
      <c r="X418" s="270"/>
      <c r="Y418" s="270"/>
      <c r="Z418" s="270"/>
      <c r="AB418" s="272"/>
    </row>
    <row r="419" spans="1:28" s="271" customFormat="1" ht="20.25" customHeight="1">
      <c r="A419" s="215"/>
      <c r="B419" s="216"/>
      <c r="C419" s="220"/>
      <c r="D419" s="216"/>
      <c r="E419" s="216"/>
      <c r="F419" s="216"/>
      <c r="G419" s="216"/>
      <c r="H419" s="217"/>
      <c r="I419" s="218"/>
      <c r="J419" s="218"/>
      <c r="K419" s="267"/>
      <c r="L419" s="267"/>
      <c r="M419" s="267"/>
      <c r="N419" s="267"/>
      <c r="O419" s="267"/>
      <c r="P419" s="219"/>
      <c r="Q419" s="268"/>
      <c r="R419" s="216"/>
      <c r="S419" s="224"/>
      <c r="T419" s="224"/>
      <c r="U419" s="239"/>
      <c r="V419" s="269"/>
      <c r="W419" s="270"/>
      <c r="X419" s="270"/>
      <c r="Y419" s="270"/>
      <c r="Z419" s="270"/>
      <c r="AB419" s="272"/>
    </row>
    <row r="420" spans="1:28" s="271" customFormat="1" ht="20.25" customHeight="1">
      <c r="A420" s="215"/>
      <c r="B420" s="216"/>
      <c r="C420" s="220"/>
      <c r="D420" s="216"/>
      <c r="E420" s="216"/>
      <c r="F420" s="216"/>
      <c r="G420" s="216"/>
      <c r="H420" s="217"/>
      <c r="I420" s="218"/>
      <c r="J420" s="218"/>
      <c r="K420" s="267"/>
      <c r="L420" s="267"/>
      <c r="M420" s="267"/>
      <c r="N420" s="267"/>
      <c r="O420" s="267"/>
      <c r="P420" s="219"/>
      <c r="Q420" s="268"/>
      <c r="R420" s="216"/>
      <c r="S420" s="224"/>
      <c r="T420" s="224"/>
      <c r="U420" s="239"/>
      <c r="V420" s="269"/>
      <c r="W420" s="270"/>
      <c r="X420" s="270"/>
      <c r="Y420" s="270"/>
      <c r="Z420" s="270"/>
      <c r="AB420" s="272"/>
    </row>
    <row r="421" spans="1:28" s="271" customFormat="1" ht="20.25" customHeight="1">
      <c r="A421" s="215"/>
      <c r="B421" s="216"/>
      <c r="C421" s="220"/>
      <c r="D421" s="216"/>
      <c r="E421" s="216"/>
      <c r="F421" s="216"/>
      <c r="G421" s="216"/>
      <c r="H421" s="217"/>
      <c r="I421" s="218"/>
      <c r="J421" s="218"/>
      <c r="K421" s="267"/>
      <c r="L421" s="267"/>
      <c r="M421" s="267"/>
      <c r="N421" s="267"/>
      <c r="O421" s="267"/>
      <c r="P421" s="219"/>
      <c r="Q421" s="268"/>
      <c r="R421" s="216"/>
      <c r="S421" s="224"/>
      <c r="T421" s="224"/>
      <c r="U421" s="239"/>
      <c r="V421" s="269"/>
      <c r="W421" s="270"/>
      <c r="X421" s="270"/>
      <c r="Y421" s="270"/>
      <c r="Z421" s="270"/>
      <c r="AB421" s="272"/>
    </row>
    <row r="422" spans="1:28" s="271" customFormat="1" ht="20.25" customHeight="1">
      <c r="A422" s="215"/>
      <c r="B422" s="216"/>
      <c r="C422" s="220"/>
      <c r="D422" s="216"/>
      <c r="E422" s="216"/>
      <c r="F422" s="216"/>
      <c r="G422" s="216"/>
      <c r="H422" s="217"/>
      <c r="I422" s="218"/>
      <c r="J422" s="218"/>
      <c r="K422" s="267"/>
      <c r="L422" s="267"/>
      <c r="M422" s="267"/>
      <c r="N422" s="267"/>
      <c r="O422" s="267"/>
      <c r="P422" s="219"/>
      <c r="Q422" s="268"/>
      <c r="R422" s="216"/>
      <c r="S422" s="224"/>
      <c r="T422" s="224"/>
      <c r="U422" s="239"/>
      <c r="V422" s="269"/>
      <c r="W422" s="270"/>
      <c r="X422" s="270"/>
      <c r="Y422" s="270"/>
      <c r="Z422" s="270"/>
      <c r="AB422" s="272"/>
    </row>
    <row r="423" spans="1:28" s="271" customFormat="1" ht="20.25" customHeight="1">
      <c r="A423" s="215"/>
      <c r="B423" s="216"/>
      <c r="C423" s="220"/>
      <c r="D423" s="216"/>
      <c r="E423" s="216"/>
      <c r="F423" s="216"/>
      <c r="G423" s="216"/>
      <c r="H423" s="217"/>
      <c r="I423" s="218"/>
      <c r="J423" s="218"/>
      <c r="K423" s="267"/>
      <c r="L423" s="267"/>
      <c r="M423" s="267"/>
      <c r="N423" s="267"/>
      <c r="O423" s="267"/>
      <c r="P423" s="219"/>
      <c r="Q423" s="268"/>
      <c r="R423" s="216"/>
      <c r="S423" s="224"/>
      <c r="T423" s="224"/>
      <c r="U423" s="239"/>
      <c r="V423" s="269"/>
      <c r="W423" s="270"/>
      <c r="X423" s="270"/>
      <c r="Y423" s="270"/>
      <c r="Z423" s="270"/>
      <c r="AB423" s="272"/>
    </row>
    <row r="424" spans="1:28" s="271" customFormat="1" ht="20.25" customHeight="1">
      <c r="A424" s="215"/>
      <c r="B424" s="216"/>
      <c r="C424" s="220"/>
      <c r="D424" s="216"/>
      <c r="E424" s="216"/>
      <c r="F424" s="216"/>
      <c r="G424" s="216"/>
      <c r="H424" s="217"/>
      <c r="I424" s="218"/>
      <c r="J424" s="218"/>
      <c r="K424" s="267"/>
      <c r="L424" s="267"/>
      <c r="M424" s="267"/>
      <c r="N424" s="267"/>
      <c r="O424" s="267"/>
      <c r="P424" s="219"/>
      <c r="Q424" s="268"/>
      <c r="R424" s="216"/>
      <c r="S424" s="224"/>
      <c r="T424" s="224"/>
      <c r="U424" s="239"/>
      <c r="V424" s="269"/>
      <c r="W424" s="270"/>
      <c r="X424" s="270"/>
      <c r="Y424" s="270"/>
      <c r="Z424" s="270"/>
      <c r="AB424" s="272"/>
    </row>
    <row r="425" spans="1:28" s="271" customFormat="1" ht="20.25" customHeight="1">
      <c r="A425" s="215"/>
      <c r="B425" s="216"/>
      <c r="C425" s="220"/>
      <c r="D425" s="216"/>
      <c r="E425" s="216"/>
      <c r="F425" s="216"/>
      <c r="G425" s="216"/>
      <c r="H425" s="217"/>
      <c r="I425" s="218"/>
      <c r="J425" s="218"/>
      <c r="K425" s="267"/>
      <c r="L425" s="267"/>
      <c r="M425" s="267"/>
      <c r="N425" s="267"/>
      <c r="O425" s="267"/>
      <c r="P425" s="219"/>
      <c r="Q425" s="268"/>
      <c r="R425" s="216"/>
      <c r="S425" s="224"/>
      <c r="T425" s="224"/>
      <c r="U425" s="239"/>
      <c r="V425" s="269"/>
      <c r="W425" s="270"/>
      <c r="X425" s="270"/>
      <c r="Y425" s="270"/>
      <c r="Z425" s="270"/>
      <c r="AB425" s="272"/>
    </row>
    <row r="426" spans="1:28" s="271" customFormat="1" ht="20.25" customHeight="1">
      <c r="A426" s="215"/>
      <c r="B426" s="216"/>
      <c r="C426" s="220"/>
      <c r="D426" s="216"/>
      <c r="E426" s="216"/>
      <c r="F426" s="216"/>
      <c r="G426" s="216"/>
      <c r="H426" s="217"/>
      <c r="I426" s="218"/>
      <c r="J426" s="218"/>
      <c r="K426" s="267"/>
      <c r="L426" s="267"/>
      <c r="M426" s="267"/>
      <c r="N426" s="267"/>
      <c r="O426" s="267"/>
      <c r="P426" s="219"/>
      <c r="Q426" s="268"/>
      <c r="R426" s="216"/>
      <c r="S426" s="224"/>
      <c r="T426" s="224"/>
      <c r="U426" s="239"/>
      <c r="V426" s="269"/>
      <c r="W426" s="270"/>
      <c r="X426" s="270"/>
      <c r="Y426" s="270"/>
      <c r="Z426" s="270"/>
      <c r="AB426" s="272"/>
    </row>
    <row r="427" spans="1:28" s="271" customFormat="1" ht="20.25" customHeight="1">
      <c r="A427" s="215"/>
      <c r="B427" s="216"/>
      <c r="C427" s="220"/>
      <c r="D427" s="216"/>
      <c r="E427" s="216"/>
      <c r="F427" s="216"/>
      <c r="G427" s="216"/>
      <c r="H427" s="217"/>
      <c r="I427" s="218"/>
      <c r="J427" s="218"/>
      <c r="K427" s="267"/>
      <c r="L427" s="267"/>
      <c r="M427" s="267"/>
      <c r="N427" s="267"/>
      <c r="O427" s="267"/>
      <c r="P427" s="219"/>
      <c r="Q427" s="268"/>
      <c r="R427" s="216"/>
      <c r="S427" s="224"/>
      <c r="T427" s="224"/>
      <c r="U427" s="239"/>
      <c r="V427" s="269"/>
      <c r="W427" s="270"/>
      <c r="X427" s="270"/>
      <c r="Y427" s="270"/>
      <c r="Z427" s="270"/>
      <c r="AB427" s="272"/>
    </row>
    <row r="428" spans="1:28" s="271" customFormat="1" ht="20.25" customHeight="1">
      <c r="A428" s="215"/>
      <c r="B428" s="216"/>
      <c r="C428" s="220"/>
      <c r="D428" s="216"/>
      <c r="E428" s="216"/>
      <c r="F428" s="216"/>
      <c r="G428" s="216"/>
      <c r="H428" s="217"/>
      <c r="I428" s="218"/>
      <c r="J428" s="218"/>
      <c r="K428" s="267"/>
      <c r="L428" s="267"/>
      <c r="M428" s="267"/>
      <c r="N428" s="267"/>
      <c r="O428" s="267"/>
      <c r="P428" s="219"/>
      <c r="Q428" s="268"/>
      <c r="R428" s="216"/>
      <c r="S428" s="224"/>
      <c r="T428" s="224"/>
      <c r="U428" s="239"/>
      <c r="V428" s="269"/>
      <c r="W428" s="270"/>
      <c r="X428" s="270"/>
      <c r="Y428" s="270"/>
      <c r="Z428" s="270"/>
      <c r="AB428" s="272"/>
    </row>
    <row r="429" spans="1:28" s="271" customFormat="1" ht="20.25" customHeight="1">
      <c r="A429" s="215"/>
      <c r="B429" s="216"/>
      <c r="C429" s="220"/>
      <c r="D429" s="216"/>
      <c r="E429" s="216"/>
      <c r="F429" s="216"/>
      <c r="G429" s="216"/>
      <c r="H429" s="217"/>
      <c r="I429" s="218"/>
      <c r="J429" s="218"/>
      <c r="K429" s="267"/>
      <c r="L429" s="267"/>
      <c r="M429" s="267"/>
      <c r="N429" s="267"/>
      <c r="O429" s="267"/>
      <c r="P429" s="219"/>
      <c r="Q429" s="268"/>
      <c r="R429" s="216"/>
      <c r="S429" s="224"/>
      <c r="T429" s="224"/>
      <c r="U429" s="239"/>
      <c r="V429" s="269"/>
      <c r="W429" s="270"/>
      <c r="X429" s="270"/>
      <c r="Y429" s="270"/>
      <c r="Z429" s="270"/>
      <c r="AB429" s="272"/>
    </row>
    <row r="430" spans="1:28" s="271" customFormat="1" ht="20.25" customHeight="1">
      <c r="A430" s="215"/>
      <c r="B430" s="216"/>
      <c r="C430" s="220"/>
      <c r="D430" s="216"/>
      <c r="E430" s="216"/>
      <c r="F430" s="216"/>
      <c r="G430" s="216"/>
      <c r="H430" s="217"/>
      <c r="I430" s="218"/>
      <c r="J430" s="218"/>
      <c r="K430" s="267"/>
      <c r="L430" s="267"/>
      <c r="M430" s="267"/>
      <c r="N430" s="267"/>
      <c r="O430" s="267"/>
      <c r="P430" s="219"/>
      <c r="Q430" s="268"/>
      <c r="R430" s="216"/>
      <c r="S430" s="224"/>
      <c r="T430" s="224"/>
      <c r="U430" s="239"/>
      <c r="V430" s="269"/>
      <c r="W430" s="270"/>
      <c r="X430" s="270"/>
      <c r="Y430" s="270"/>
      <c r="Z430" s="270"/>
      <c r="AB430" s="272"/>
    </row>
    <row r="431" spans="1:28" s="271" customFormat="1" ht="20.25" customHeight="1">
      <c r="A431" s="215"/>
      <c r="B431" s="216"/>
      <c r="C431" s="220"/>
      <c r="D431" s="216"/>
      <c r="E431" s="216"/>
      <c r="F431" s="216"/>
      <c r="G431" s="216"/>
      <c r="H431" s="217"/>
      <c r="I431" s="218"/>
      <c r="J431" s="218"/>
      <c r="K431" s="267"/>
      <c r="L431" s="267"/>
      <c r="M431" s="267"/>
      <c r="N431" s="267"/>
      <c r="O431" s="267"/>
      <c r="P431" s="219"/>
      <c r="Q431" s="268"/>
      <c r="R431" s="216"/>
      <c r="S431" s="224"/>
      <c r="T431" s="224"/>
      <c r="U431" s="239"/>
      <c r="V431" s="269"/>
      <c r="W431" s="270"/>
      <c r="X431" s="270"/>
      <c r="Y431" s="270"/>
      <c r="Z431" s="270"/>
      <c r="AB431" s="272"/>
    </row>
    <row r="432" spans="1:28" s="271" customFormat="1" ht="20.25" customHeight="1">
      <c r="A432" s="215"/>
      <c r="B432" s="216"/>
      <c r="C432" s="220"/>
      <c r="D432" s="216"/>
      <c r="E432" s="216"/>
      <c r="F432" s="216"/>
      <c r="G432" s="216"/>
      <c r="H432" s="217"/>
      <c r="I432" s="218"/>
      <c r="J432" s="218"/>
      <c r="K432" s="267"/>
      <c r="L432" s="267"/>
      <c r="M432" s="267"/>
      <c r="N432" s="267"/>
      <c r="O432" s="267"/>
      <c r="P432" s="219"/>
      <c r="Q432" s="268"/>
      <c r="R432" s="216"/>
      <c r="S432" s="224"/>
      <c r="T432" s="224"/>
      <c r="U432" s="239"/>
      <c r="V432" s="269"/>
      <c r="W432" s="270"/>
      <c r="X432" s="270"/>
      <c r="Y432" s="270"/>
      <c r="Z432" s="270"/>
      <c r="AB432" s="272"/>
    </row>
    <row r="433" spans="1:28" s="271" customFormat="1" ht="20.25" customHeight="1">
      <c r="A433" s="215"/>
      <c r="B433" s="216"/>
      <c r="C433" s="220"/>
      <c r="D433" s="216"/>
      <c r="E433" s="216"/>
      <c r="F433" s="216"/>
      <c r="G433" s="216"/>
      <c r="H433" s="217"/>
      <c r="I433" s="218"/>
      <c r="J433" s="218"/>
      <c r="K433" s="267"/>
      <c r="L433" s="267"/>
      <c r="M433" s="267"/>
      <c r="N433" s="267"/>
      <c r="O433" s="267"/>
      <c r="P433" s="219"/>
      <c r="Q433" s="268"/>
      <c r="R433" s="216"/>
      <c r="S433" s="224"/>
      <c r="T433" s="224"/>
      <c r="U433" s="239"/>
      <c r="V433" s="269"/>
      <c r="W433" s="270"/>
      <c r="X433" s="270"/>
      <c r="Y433" s="270"/>
      <c r="Z433" s="270"/>
      <c r="AB433" s="272"/>
    </row>
    <row r="434" spans="1:28" s="271" customFormat="1" ht="20.25" customHeight="1">
      <c r="A434" s="215"/>
      <c r="B434" s="216"/>
      <c r="C434" s="220"/>
      <c r="D434" s="216"/>
      <c r="E434" s="216"/>
      <c r="F434" s="216"/>
      <c r="G434" s="216"/>
      <c r="H434" s="217"/>
      <c r="I434" s="218"/>
      <c r="J434" s="218"/>
      <c r="K434" s="267"/>
      <c r="L434" s="267"/>
      <c r="M434" s="267"/>
      <c r="N434" s="267"/>
      <c r="O434" s="267"/>
      <c r="P434" s="219"/>
      <c r="Q434" s="268"/>
      <c r="R434" s="216"/>
      <c r="S434" s="224"/>
      <c r="T434" s="224"/>
      <c r="U434" s="239"/>
      <c r="V434" s="269"/>
      <c r="W434" s="270"/>
      <c r="X434" s="270"/>
      <c r="Y434" s="270"/>
      <c r="Z434" s="270"/>
      <c r="AB434" s="272"/>
    </row>
    <row r="435" spans="1:28" s="271" customFormat="1" ht="20.25" customHeight="1">
      <c r="A435" s="215"/>
      <c r="B435" s="216"/>
      <c r="C435" s="220"/>
      <c r="D435" s="216"/>
      <c r="E435" s="216"/>
      <c r="F435" s="216"/>
      <c r="G435" s="216"/>
      <c r="H435" s="217"/>
      <c r="I435" s="218"/>
      <c r="J435" s="218"/>
      <c r="K435" s="267"/>
      <c r="L435" s="267"/>
      <c r="M435" s="267"/>
      <c r="N435" s="267"/>
      <c r="O435" s="267"/>
      <c r="P435" s="219"/>
      <c r="Q435" s="268"/>
      <c r="R435" s="216"/>
      <c r="S435" s="224"/>
      <c r="T435" s="224"/>
      <c r="U435" s="239"/>
      <c r="V435" s="269"/>
      <c r="W435" s="270"/>
      <c r="X435" s="270"/>
      <c r="Y435" s="270"/>
      <c r="Z435" s="270"/>
      <c r="AB435" s="272"/>
    </row>
    <row r="436" spans="1:28" s="271" customFormat="1" ht="20.25" customHeight="1">
      <c r="A436" s="215"/>
      <c r="B436" s="216"/>
      <c r="C436" s="220"/>
      <c r="D436" s="216"/>
      <c r="E436" s="216"/>
      <c r="F436" s="216"/>
      <c r="G436" s="216"/>
      <c r="H436" s="217"/>
      <c r="I436" s="218"/>
      <c r="J436" s="218"/>
      <c r="K436" s="267"/>
      <c r="L436" s="267"/>
      <c r="M436" s="267"/>
      <c r="N436" s="267"/>
      <c r="O436" s="267"/>
      <c r="P436" s="219"/>
      <c r="Q436" s="268"/>
      <c r="R436" s="216"/>
      <c r="S436" s="224"/>
      <c r="T436" s="224"/>
      <c r="U436" s="239"/>
      <c r="V436" s="269"/>
      <c r="W436" s="270"/>
      <c r="X436" s="270"/>
      <c r="Y436" s="270"/>
      <c r="Z436" s="270"/>
      <c r="AB436" s="272"/>
    </row>
    <row r="437" spans="1:28" s="271" customFormat="1" ht="20.25" customHeight="1">
      <c r="A437" s="215"/>
      <c r="B437" s="216"/>
      <c r="C437" s="220"/>
      <c r="D437" s="216"/>
      <c r="E437" s="216"/>
      <c r="F437" s="216"/>
      <c r="G437" s="216"/>
      <c r="H437" s="217"/>
      <c r="I437" s="218"/>
      <c r="J437" s="218"/>
      <c r="K437" s="267"/>
      <c r="L437" s="267"/>
      <c r="M437" s="267"/>
      <c r="N437" s="267"/>
      <c r="O437" s="267"/>
      <c r="P437" s="219"/>
      <c r="Q437" s="268"/>
      <c r="R437" s="216"/>
      <c r="S437" s="224"/>
      <c r="T437" s="224"/>
      <c r="U437" s="239"/>
      <c r="V437" s="269"/>
      <c r="W437" s="270"/>
      <c r="X437" s="270"/>
      <c r="Y437" s="270"/>
      <c r="Z437" s="270"/>
      <c r="AB437" s="272"/>
    </row>
    <row r="438" spans="1:28" s="271" customFormat="1" ht="20.25" customHeight="1">
      <c r="A438" s="215"/>
      <c r="B438" s="216"/>
      <c r="C438" s="220"/>
      <c r="D438" s="216"/>
      <c r="E438" s="216"/>
      <c r="F438" s="216"/>
      <c r="G438" s="216"/>
      <c r="H438" s="217"/>
      <c r="I438" s="218"/>
      <c r="J438" s="218"/>
      <c r="K438" s="267"/>
      <c r="L438" s="267"/>
      <c r="M438" s="267"/>
      <c r="N438" s="267"/>
      <c r="O438" s="267"/>
      <c r="P438" s="219"/>
      <c r="Q438" s="268"/>
      <c r="R438" s="216"/>
      <c r="S438" s="224"/>
      <c r="T438" s="224"/>
      <c r="U438" s="239"/>
      <c r="V438" s="269"/>
      <c r="W438" s="270"/>
      <c r="X438" s="270"/>
      <c r="Y438" s="270"/>
      <c r="Z438" s="270"/>
      <c r="AB438" s="272"/>
    </row>
    <row r="439" spans="1:28" s="271" customFormat="1" ht="20.25" customHeight="1">
      <c r="A439" s="215"/>
      <c r="B439" s="216"/>
      <c r="C439" s="220"/>
      <c r="D439" s="216"/>
      <c r="E439" s="216"/>
      <c r="F439" s="216"/>
      <c r="G439" s="216"/>
      <c r="H439" s="217"/>
      <c r="I439" s="218"/>
      <c r="J439" s="218"/>
      <c r="K439" s="267"/>
      <c r="L439" s="267"/>
      <c r="M439" s="267"/>
      <c r="N439" s="267"/>
      <c r="O439" s="267"/>
      <c r="P439" s="219"/>
      <c r="Q439" s="268"/>
      <c r="R439" s="216"/>
      <c r="S439" s="224"/>
      <c r="T439" s="224"/>
      <c r="U439" s="239"/>
      <c r="V439" s="269"/>
      <c r="W439" s="270"/>
      <c r="X439" s="270"/>
      <c r="Y439" s="270"/>
      <c r="Z439" s="270"/>
      <c r="AB439" s="272"/>
    </row>
    <row r="440" spans="1:28" s="271" customFormat="1" ht="20.25" customHeight="1">
      <c r="A440" s="215"/>
      <c r="B440" s="216"/>
      <c r="C440" s="220"/>
      <c r="D440" s="216"/>
      <c r="E440" s="216"/>
      <c r="F440" s="216"/>
      <c r="G440" s="216"/>
      <c r="H440" s="217"/>
      <c r="I440" s="218"/>
      <c r="J440" s="218"/>
      <c r="K440" s="267"/>
      <c r="L440" s="267"/>
      <c r="M440" s="267"/>
      <c r="N440" s="267"/>
      <c r="O440" s="267"/>
      <c r="P440" s="219"/>
      <c r="Q440" s="268"/>
      <c r="R440" s="216"/>
      <c r="S440" s="224"/>
      <c r="T440" s="224"/>
      <c r="U440" s="239"/>
      <c r="V440" s="269"/>
      <c r="W440" s="270"/>
      <c r="X440" s="270"/>
      <c r="Y440" s="270"/>
      <c r="Z440" s="270"/>
      <c r="AB440" s="272"/>
    </row>
    <row r="441" spans="1:28" s="271" customFormat="1" ht="20.25" customHeight="1">
      <c r="A441" s="215"/>
      <c r="B441" s="216"/>
      <c r="C441" s="220"/>
      <c r="D441" s="216"/>
      <c r="E441" s="216"/>
      <c r="F441" s="216"/>
      <c r="G441" s="216"/>
      <c r="H441" s="217"/>
      <c r="I441" s="218"/>
      <c r="J441" s="218"/>
      <c r="K441" s="267"/>
      <c r="L441" s="267"/>
      <c r="M441" s="267"/>
      <c r="N441" s="267"/>
      <c r="O441" s="267"/>
      <c r="P441" s="219"/>
      <c r="Q441" s="268"/>
      <c r="R441" s="216"/>
      <c r="S441" s="224"/>
      <c r="T441" s="224"/>
      <c r="U441" s="239"/>
      <c r="V441" s="269"/>
      <c r="W441" s="270"/>
      <c r="X441" s="270"/>
      <c r="Y441" s="270"/>
      <c r="Z441" s="270"/>
      <c r="AB441" s="272"/>
    </row>
    <row r="442" spans="1:28" s="271" customFormat="1" ht="20.25" customHeight="1">
      <c r="A442" s="215"/>
      <c r="B442" s="216"/>
      <c r="C442" s="220"/>
      <c r="D442" s="216"/>
      <c r="E442" s="216"/>
      <c r="F442" s="216"/>
      <c r="G442" s="216"/>
      <c r="H442" s="217"/>
      <c r="I442" s="218"/>
      <c r="J442" s="218"/>
      <c r="K442" s="267"/>
      <c r="L442" s="267"/>
      <c r="M442" s="267"/>
      <c r="N442" s="267"/>
      <c r="O442" s="267"/>
      <c r="P442" s="219"/>
      <c r="Q442" s="268"/>
      <c r="R442" s="216"/>
      <c r="S442" s="224"/>
      <c r="T442" s="224"/>
      <c r="U442" s="239"/>
      <c r="V442" s="269"/>
      <c r="W442" s="270"/>
      <c r="X442" s="270"/>
      <c r="Y442" s="270"/>
      <c r="Z442" s="270"/>
      <c r="AB442" s="272"/>
    </row>
    <row r="443" spans="1:28" s="271" customFormat="1" ht="20.25" customHeight="1">
      <c r="A443" s="215"/>
      <c r="B443" s="216"/>
      <c r="C443" s="220"/>
      <c r="D443" s="216"/>
      <c r="E443" s="216"/>
      <c r="F443" s="216"/>
      <c r="G443" s="216"/>
      <c r="H443" s="217"/>
      <c r="I443" s="218"/>
      <c r="J443" s="218"/>
      <c r="K443" s="267"/>
      <c r="L443" s="267"/>
      <c r="M443" s="267"/>
      <c r="N443" s="267"/>
      <c r="O443" s="267"/>
      <c r="P443" s="219"/>
      <c r="Q443" s="268"/>
      <c r="R443" s="216"/>
      <c r="S443" s="224"/>
      <c r="T443" s="224"/>
      <c r="U443" s="239"/>
      <c r="V443" s="269"/>
      <c r="W443" s="270"/>
      <c r="X443" s="270"/>
      <c r="Y443" s="270"/>
      <c r="Z443" s="270"/>
      <c r="AB443" s="272"/>
    </row>
    <row r="444" spans="1:28" s="271" customFormat="1" ht="20.25" customHeight="1">
      <c r="A444" s="215"/>
      <c r="B444" s="216"/>
      <c r="C444" s="220"/>
      <c r="D444" s="216"/>
      <c r="E444" s="216"/>
      <c r="F444" s="216"/>
      <c r="G444" s="216"/>
      <c r="H444" s="217"/>
      <c r="I444" s="218"/>
      <c r="J444" s="218"/>
      <c r="K444" s="267"/>
      <c r="L444" s="267"/>
      <c r="M444" s="267"/>
      <c r="N444" s="267"/>
      <c r="O444" s="267"/>
      <c r="P444" s="219"/>
      <c r="Q444" s="268"/>
      <c r="R444" s="216"/>
      <c r="S444" s="224"/>
      <c r="T444" s="224"/>
      <c r="U444" s="239"/>
      <c r="V444" s="269"/>
      <c r="W444" s="270"/>
      <c r="X444" s="270"/>
      <c r="Y444" s="270"/>
      <c r="Z444" s="270"/>
      <c r="AB444" s="272"/>
    </row>
    <row r="445" spans="1:28" s="271" customFormat="1" ht="20.25" customHeight="1">
      <c r="A445" s="215"/>
      <c r="B445" s="216"/>
      <c r="C445" s="220"/>
      <c r="D445" s="216"/>
      <c r="E445" s="216"/>
      <c r="F445" s="216"/>
      <c r="G445" s="216"/>
      <c r="H445" s="217"/>
      <c r="I445" s="218"/>
      <c r="J445" s="218"/>
      <c r="K445" s="267"/>
      <c r="L445" s="267"/>
      <c r="M445" s="267"/>
      <c r="N445" s="267"/>
      <c r="O445" s="267"/>
      <c r="P445" s="219"/>
      <c r="Q445" s="268"/>
      <c r="R445" s="216"/>
      <c r="S445" s="224"/>
      <c r="T445" s="224"/>
      <c r="U445" s="239"/>
      <c r="V445" s="269"/>
      <c r="W445" s="270"/>
      <c r="X445" s="270"/>
      <c r="Y445" s="270"/>
      <c r="Z445" s="270"/>
      <c r="AB445" s="272"/>
    </row>
    <row r="446" spans="1:28" s="271" customFormat="1" ht="20.25" customHeight="1">
      <c r="A446" s="215"/>
      <c r="B446" s="216"/>
      <c r="C446" s="220"/>
      <c r="D446" s="216"/>
      <c r="E446" s="216"/>
      <c r="F446" s="216"/>
      <c r="G446" s="216"/>
      <c r="H446" s="217"/>
      <c r="I446" s="218"/>
      <c r="J446" s="218"/>
      <c r="K446" s="267"/>
      <c r="L446" s="267"/>
      <c r="M446" s="267"/>
      <c r="N446" s="267"/>
      <c r="O446" s="267"/>
      <c r="P446" s="219"/>
      <c r="Q446" s="268"/>
      <c r="R446" s="216"/>
      <c r="S446" s="224"/>
      <c r="T446" s="224"/>
      <c r="U446" s="239"/>
      <c r="V446" s="269"/>
      <c r="W446" s="270"/>
      <c r="X446" s="270"/>
      <c r="Y446" s="270"/>
      <c r="Z446" s="270"/>
      <c r="AB446" s="272"/>
    </row>
    <row r="447" spans="1:28" s="271" customFormat="1" ht="20.25" customHeight="1">
      <c r="A447" s="215"/>
      <c r="B447" s="216"/>
      <c r="C447" s="220"/>
      <c r="D447" s="216"/>
      <c r="E447" s="216"/>
      <c r="F447" s="216"/>
      <c r="G447" s="216"/>
      <c r="H447" s="217"/>
      <c r="I447" s="218"/>
      <c r="J447" s="218"/>
      <c r="K447" s="267"/>
      <c r="L447" s="267"/>
      <c r="M447" s="267"/>
      <c r="N447" s="267"/>
      <c r="O447" s="267"/>
      <c r="P447" s="219"/>
      <c r="Q447" s="268"/>
      <c r="R447" s="216"/>
      <c r="S447" s="224"/>
      <c r="T447" s="224"/>
      <c r="U447" s="239"/>
      <c r="V447" s="269"/>
      <c r="W447" s="270"/>
      <c r="X447" s="270"/>
      <c r="Y447" s="270"/>
      <c r="Z447" s="270"/>
      <c r="AB447" s="272"/>
    </row>
    <row r="448" spans="1:28" s="271" customFormat="1" ht="20.25" customHeight="1">
      <c r="A448" s="215"/>
      <c r="B448" s="216"/>
      <c r="C448" s="220"/>
      <c r="D448" s="216"/>
      <c r="E448" s="216"/>
      <c r="F448" s="216"/>
      <c r="G448" s="216"/>
      <c r="H448" s="217"/>
      <c r="I448" s="218"/>
      <c r="J448" s="218"/>
      <c r="K448" s="267"/>
      <c r="L448" s="267"/>
      <c r="M448" s="267"/>
      <c r="N448" s="267"/>
      <c r="O448" s="267"/>
      <c r="P448" s="219"/>
      <c r="Q448" s="268"/>
      <c r="R448" s="216"/>
      <c r="S448" s="224"/>
      <c r="T448" s="224"/>
      <c r="U448" s="239"/>
      <c r="V448" s="269"/>
      <c r="W448" s="270"/>
      <c r="X448" s="270"/>
      <c r="Y448" s="270"/>
      <c r="Z448" s="270"/>
      <c r="AB448" s="272"/>
    </row>
    <row r="449" spans="1:28" s="271" customFormat="1" ht="20.25" customHeight="1">
      <c r="A449" s="215"/>
      <c r="B449" s="216"/>
      <c r="C449" s="220"/>
      <c r="D449" s="216"/>
      <c r="E449" s="216"/>
      <c r="F449" s="216"/>
      <c r="G449" s="216"/>
      <c r="H449" s="217"/>
      <c r="I449" s="218"/>
      <c r="J449" s="218"/>
      <c r="K449" s="267"/>
      <c r="L449" s="267"/>
      <c r="M449" s="267"/>
      <c r="N449" s="267"/>
      <c r="O449" s="267"/>
      <c r="P449" s="219"/>
      <c r="Q449" s="268"/>
      <c r="R449" s="216"/>
      <c r="S449" s="224"/>
      <c r="T449" s="224"/>
      <c r="U449" s="239"/>
      <c r="V449" s="269"/>
      <c r="W449" s="270"/>
      <c r="X449" s="270"/>
      <c r="Y449" s="270"/>
      <c r="Z449" s="270"/>
      <c r="AB449" s="272"/>
    </row>
    <row r="450" spans="1:28" s="271" customFormat="1" ht="20.25" customHeight="1">
      <c r="A450" s="215"/>
      <c r="B450" s="216"/>
      <c r="C450" s="220"/>
      <c r="D450" s="216"/>
      <c r="E450" s="216"/>
      <c r="F450" s="216"/>
      <c r="G450" s="216"/>
      <c r="H450" s="217"/>
      <c r="I450" s="218"/>
      <c r="J450" s="218"/>
      <c r="K450" s="267"/>
      <c r="L450" s="267"/>
      <c r="M450" s="267"/>
      <c r="N450" s="267"/>
      <c r="O450" s="267"/>
      <c r="P450" s="219"/>
      <c r="Q450" s="268"/>
      <c r="R450" s="216"/>
      <c r="S450" s="224"/>
      <c r="T450" s="224"/>
      <c r="U450" s="239"/>
      <c r="V450" s="269"/>
      <c r="W450" s="270"/>
      <c r="X450" s="270"/>
      <c r="Y450" s="270"/>
      <c r="Z450" s="270"/>
      <c r="AB450" s="272"/>
    </row>
    <row r="451" spans="1:28" s="271" customFormat="1" ht="20.25" customHeight="1">
      <c r="A451" s="215"/>
      <c r="B451" s="216"/>
      <c r="C451" s="220"/>
      <c r="D451" s="216"/>
      <c r="E451" s="216"/>
      <c r="F451" s="216"/>
      <c r="G451" s="216"/>
      <c r="H451" s="217"/>
      <c r="I451" s="218"/>
      <c r="J451" s="218"/>
      <c r="K451" s="267"/>
      <c r="L451" s="267"/>
      <c r="M451" s="267"/>
      <c r="N451" s="267"/>
      <c r="O451" s="267"/>
      <c r="P451" s="219"/>
      <c r="Q451" s="268"/>
      <c r="R451" s="216"/>
      <c r="S451" s="224"/>
      <c r="T451" s="224"/>
      <c r="U451" s="239"/>
      <c r="V451" s="269"/>
      <c r="W451" s="270"/>
      <c r="X451" s="270"/>
      <c r="Y451" s="270"/>
      <c r="Z451" s="270"/>
      <c r="AB451" s="272"/>
    </row>
    <row r="452" spans="1:28" s="271" customFormat="1" ht="20.25" customHeight="1">
      <c r="A452" s="215"/>
      <c r="B452" s="216"/>
      <c r="C452" s="220"/>
      <c r="D452" s="216"/>
      <c r="E452" s="216"/>
      <c r="F452" s="216"/>
      <c r="G452" s="216"/>
      <c r="H452" s="217"/>
      <c r="I452" s="218"/>
      <c r="J452" s="218"/>
      <c r="K452" s="267"/>
      <c r="L452" s="267"/>
      <c r="M452" s="267"/>
      <c r="N452" s="267"/>
      <c r="O452" s="267"/>
      <c r="P452" s="219"/>
      <c r="Q452" s="268"/>
      <c r="R452" s="216"/>
      <c r="S452" s="224"/>
      <c r="T452" s="224"/>
      <c r="U452" s="239"/>
      <c r="V452" s="269"/>
      <c r="W452" s="270"/>
      <c r="X452" s="270"/>
      <c r="Y452" s="270"/>
      <c r="Z452" s="270"/>
      <c r="AB452" s="272"/>
    </row>
    <row r="453" spans="1:28" s="271" customFormat="1" ht="20.25" customHeight="1">
      <c r="A453" s="215"/>
      <c r="B453" s="216"/>
      <c r="C453" s="220"/>
      <c r="D453" s="216"/>
      <c r="E453" s="216"/>
      <c r="F453" s="216"/>
      <c r="G453" s="216"/>
      <c r="H453" s="217"/>
      <c r="I453" s="218"/>
      <c r="J453" s="218"/>
      <c r="K453" s="267"/>
      <c r="L453" s="267"/>
      <c r="M453" s="267"/>
      <c r="N453" s="267"/>
      <c r="O453" s="267"/>
      <c r="P453" s="219"/>
      <c r="Q453" s="268"/>
      <c r="R453" s="216"/>
      <c r="S453" s="224"/>
      <c r="T453" s="224"/>
      <c r="U453" s="239"/>
      <c r="V453" s="269"/>
      <c r="W453" s="270"/>
      <c r="X453" s="270"/>
      <c r="Y453" s="270"/>
      <c r="Z453" s="270"/>
      <c r="AB453" s="272"/>
    </row>
    <row r="454" spans="1:28" s="271" customFormat="1" ht="20.25" customHeight="1">
      <c r="A454" s="215"/>
      <c r="B454" s="216"/>
      <c r="C454" s="220"/>
      <c r="D454" s="216"/>
      <c r="E454" s="216"/>
      <c r="F454" s="216"/>
      <c r="G454" s="216"/>
      <c r="H454" s="217"/>
      <c r="I454" s="218"/>
      <c r="J454" s="218"/>
      <c r="K454" s="267"/>
      <c r="L454" s="267"/>
      <c r="M454" s="267"/>
      <c r="N454" s="267"/>
      <c r="O454" s="267"/>
      <c r="P454" s="219"/>
      <c r="Q454" s="268"/>
      <c r="R454" s="216"/>
      <c r="S454" s="224"/>
      <c r="T454" s="224"/>
      <c r="U454" s="239"/>
      <c r="V454" s="269"/>
      <c r="W454" s="270"/>
      <c r="X454" s="270"/>
      <c r="Y454" s="270"/>
      <c r="Z454" s="270"/>
      <c r="AB454" s="272"/>
    </row>
    <row r="455" spans="1:28" s="271" customFormat="1" ht="20.25" customHeight="1">
      <c r="A455" s="215"/>
      <c r="B455" s="216"/>
      <c r="C455" s="220"/>
      <c r="D455" s="216"/>
      <c r="E455" s="216"/>
      <c r="F455" s="216"/>
      <c r="G455" s="216"/>
      <c r="H455" s="217"/>
      <c r="I455" s="218"/>
      <c r="J455" s="218"/>
      <c r="K455" s="267"/>
      <c r="L455" s="267"/>
      <c r="M455" s="267"/>
      <c r="N455" s="267"/>
      <c r="O455" s="267"/>
      <c r="P455" s="219"/>
      <c r="Q455" s="268"/>
      <c r="R455" s="216"/>
      <c r="S455" s="224"/>
      <c r="T455" s="224"/>
      <c r="U455" s="239"/>
      <c r="V455" s="269"/>
      <c r="W455" s="270"/>
      <c r="X455" s="270"/>
      <c r="Y455" s="270"/>
      <c r="Z455" s="270"/>
      <c r="AB455" s="272"/>
    </row>
    <row r="456" spans="1:28" s="271" customFormat="1" ht="20.25" customHeight="1">
      <c r="A456" s="215"/>
      <c r="B456" s="216"/>
      <c r="C456" s="220"/>
      <c r="D456" s="216"/>
      <c r="E456" s="216"/>
      <c r="F456" s="216"/>
      <c r="G456" s="216"/>
      <c r="H456" s="217"/>
      <c r="I456" s="218"/>
      <c r="J456" s="218"/>
      <c r="K456" s="267"/>
      <c r="L456" s="267"/>
      <c r="M456" s="267"/>
      <c r="N456" s="267"/>
      <c r="O456" s="267"/>
      <c r="P456" s="219"/>
      <c r="Q456" s="268"/>
      <c r="R456" s="216"/>
      <c r="S456" s="224"/>
      <c r="T456" s="224"/>
      <c r="U456" s="239"/>
      <c r="V456" s="269"/>
      <c r="W456" s="270"/>
      <c r="X456" s="270"/>
      <c r="Y456" s="270"/>
      <c r="Z456" s="270"/>
      <c r="AB456" s="272"/>
    </row>
    <row r="457" spans="1:28" s="271" customFormat="1" ht="20.25" customHeight="1">
      <c r="A457" s="215"/>
      <c r="B457" s="216"/>
      <c r="C457" s="220"/>
      <c r="D457" s="216"/>
      <c r="E457" s="216"/>
      <c r="F457" s="216"/>
      <c r="G457" s="216"/>
      <c r="H457" s="217"/>
      <c r="I457" s="218"/>
      <c r="J457" s="218"/>
      <c r="K457" s="267"/>
      <c r="L457" s="267"/>
      <c r="M457" s="267"/>
      <c r="N457" s="267"/>
      <c r="O457" s="267"/>
      <c r="P457" s="219"/>
      <c r="Q457" s="268"/>
      <c r="R457" s="216"/>
      <c r="S457" s="224"/>
      <c r="T457" s="224"/>
      <c r="U457" s="239"/>
      <c r="V457" s="269"/>
      <c r="W457" s="270"/>
      <c r="X457" s="270"/>
      <c r="Y457" s="270"/>
      <c r="Z457" s="270"/>
      <c r="AB457" s="272"/>
    </row>
    <row r="458" spans="1:28" s="271" customFormat="1" ht="20.25" customHeight="1">
      <c r="A458" s="215"/>
      <c r="B458" s="216"/>
      <c r="C458" s="347"/>
      <c r="D458" s="216"/>
      <c r="E458" s="216"/>
      <c r="F458" s="216"/>
      <c r="G458" s="216"/>
      <c r="H458" s="217"/>
      <c r="I458" s="218"/>
      <c r="J458" s="218"/>
      <c r="K458" s="267"/>
      <c r="L458" s="267"/>
      <c r="M458" s="267"/>
      <c r="N458" s="267"/>
      <c r="O458" s="267"/>
      <c r="P458" s="219"/>
      <c r="Q458" s="268"/>
      <c r="R458" s="216"/>
      <c r="S458" s="224"/>
      <c r="T458" s="224"/>
      <c r="U458" s="239"/>
      <c r="V458" s="269"/>
      <c r="W458" s="270"/>
      <c r="X458" s="270"/>
      <c r="Y458" s="270"/>
      <c r="Z458" s="270"/>
      <c r="AB458" s="272"/>
    </row>
    <row r="459" spans="1:28" s="271" customFormat="1" ht="20.25" customHeight="1">
      <c r="A459" s="215"/>
      <c r="B459" s="216"/>
      <c r="C459" s="347"/>
      <c r="D459" s="216"/>
      <c r="E459" s="216"/>
      <c r="F459" s="216"/>
      <c r="G459" s="216"/>
      <c r="H459" s="217"/>
      <c r="I459" s="218"/>
      <c r="J459" s="218"/>
      <c r="K459" s="267"/>
      <c r="L459" s="267"/>
      <c r="M459" s="267"/>
      <c r="N459" s="267"/>
      <c r="O459" s="267"/>
      <c r="P459" s="219"/>
      <c r="Q459" s="268"/>
      <c r="R459" s="216"/>
      <c r="S459" s="224"/>
      <c r="T459" s="224"/>
      <c r="U459" s="239"/>
      <c r="V459" s="269"/>
      <c r="W459" s="270"/>
      <c r="X459" s="270"/>
      <c r="Y459" s="270"/>
      <c r="Z459" s="270"/>
      <c r="AB459" s="272"/>
    </row>
    <row r="460" spans="1:28" s="271" customFormat="1" ht="20.25" customHeight="1">
      <c r="A460" s="215"/>
      <c r="B460" s="216"/>
      <c r="C460" s="347"/>
      <c r="D460" s="216"/>
      <c r="E460" s="216"/>
      <c r="F460" s="216"/>
      <c r="G460" s="216"/>
      <c r="H460" s="217"/>
      <c r="I460" s="218"/>
      <c r="J460" s="218"/>
      <c r="K460" s="267"/>
      <c r="L460" s="267"/>
      <c r="M460" s="267"/>
      <c r="N460" s="267"/>
      <c r="O460" s="267"/>
      <c r="P460" s="219"/>
      <c r="Q460" s="268"/>
      <c r="R460" s="216"/>
      <c r="S460" s="224"/>
      <c r="T460" s="224"/>
      <c r="U460" s="239"/>
      <c r="V460" s="269"/>
      <c r="W460" s="270"/>
      <c r="X460" s="270"/>
      <c r="Y460" s="270"/>
      <c r="Z460" s="270"/>
      <c r="AB460" s="272"/>
    </row>
    <row r="461" spans="1:28" s="271" customFormat="1" ht="20.25" customHeight="1">
      <c r="A461" s="215"/>
      <c r="B461" s="216"/>
      <c r="C461" s="347"/>
      <c r="D461" s="216"/>
      <c r="E461" s="216"/>
      <c r="F461" s="216"/>
      <c r="G461" s="216"/>
      <c r="H461" s="217"/>
      <c r="I461" s="218"/>
      <c r="J461" s="218"/>
      <c r="K461" s="267"/>
      <c r="L461" s="267"/>
      <c r="M461" s="267"/>
      <c r="N461" s="267"/>
      <c r="O461" s="267"/>
      <c r="P461" s="219"/>
      <c r="Q461" s="268"/>
      <c r="R461" s="216"/>
      <c r="S461" s="224"/>
      <c r="T461" s="224"/>
      <c r="U461" s="239"/>
      <c r="V461" s="269"/>
      <c r="W461" s="270"/>
      <c r="X461" s="270"/>
      <c r="Y461" s="270"/>
      <c r="Z461" s="270"/>
      <c r="AB461" s="272"/>
    </row>
    <row r="462" spans="1:28" s="271" customFormat="1" ht="20.25" customHeight="1">
      <c r="A462" s="215"/>
      <c r="B462" s="216"/>
      <c r="C462" s="347"/>
      <c r="D462" s="216"/>
      <c r="E462" s="216"/>
      <c r="F462" s="216"/>
      <c r="G462" s="216"/>
      <c r="H462" s="217"/>
      <c r="I462" s="218"/>
      <c r="J462" s="218"/>
      <c r="K462" s="267"/>
      <c r="L462" s="267"/>
      <c r="M462" s="267"/>
      <c r="N462" s="267"/>
      <c r="O462" s="267"/>
      <c r="P462" s="219"/>
      <c r="Q462" s="268"/>
      <c r="R462" s="216"/>
      <c r="S462" s="224"/>
      <c r="T462" s="224"/>
      <c r="U462" s="239"/>
      <c r="V462" s="269"/>
      <c r="W462" s="270"/>
      <c r="X462" s="270"/>
      <c r="Y462" s="270"/>
      <c r="Z462" s="270"/>
      <c r="AB462" s="272"/>
    </row>
    <row r="463" spans="1:28" s="271" customFormat="1" ht="20.25" customHeight="1">
      <c r="A463" s="215"/>
      <c r="B463" s="216"/>
      <c r="C463" s="347"/>
      <c r="D463" s="216"/>
      <c r="E463" s="216"/>
      <c r="F463" s="216"/>
      <c r="G463" s="216"/>
      <c r="H463" s="217"/>
      <c r="I463" s="218"/>
      <c r="J463" s="218"/>
      <c r="K463" s="267"/>
      <c r="L463" s="267"/>
      <c r="M463" s="267"/>
      <c r="N463" s="267"/>
      <c r="O463" s="267"/>
      <c r="P463" s="219"/>
      <c r="Q463" s="268"/>
      <c r="R463" s="216"/>
      <c r="S463" s="224"/>
      <c r="T463" s="224"/>
      <c r="U463" s="239"/>
      <c r="V463" s="269"/>
      <c r="W463" s="270"/>
      <c r="X463" s="270"/>
      <c r="Y463" s="270"/>
      <c r="Z463" s="270"/>
      <c r="AB463" s="272"/>
    </row>
    <row r="464" spans="1:28" s="271" customFormat="1" ht="20.25" customHeight="1">
      <c r="A464" s="215"/>
      <c r="B464" s="216"/>
      <c r="C464" s="347"/>
      <c r="D464" s="216"/>
      <c r="E464" s="216"/>
      <c r="F464" s="216"/>
      <c r="G464" s="216"/>
      <c r="H464" s="217"/>
      <c r="I464" s="218"/>
      <c r="J464" s="218"/>
      <c r="K464" s="267"/>
      <c r="L464" s="267"/>
      <c r="M464" s="267"/>
      <c r="N464" s="267"/>
      <c r="O464" s="267"/>
      <c r="P464" s="219"/>
      <c r="Q464" s="268"/>
      <c r="R464" s="216"/>
      <c r="S464" s="224"/>
      <c r="T464" s="224"/>
      <c r="U464" s="239"/>
      <c r="V464" s="269"/>
      <c r="W464" s="270"/>
      <c r="X464" s="270"/>
      <c r="Y464" s="270"/>
      <c r="Z464" s="270"/>
      <c r="AB464" s="272"/>
    </row>
    <row r="465" spans="1:28" s="271" customFormat="1" ht="20.25" customHeight="1">
      <c r="A465" s="215"/>
      <c r="B465" s="216"/>
      <c r="C465" s="347"/>
      <c r="D465" s="216"/>
      <c r="E465" s="216"/>
      <c r="F465" s="216"/>
      <c r="G465" s="216"/>
      <c r="H465" s="217"/>
      <c r="I465" s="218"/>
      <c r="J465" s="218"/>
      <c r="K465" s="267"/>
      <c r="L465" s="267"/>
      <c r="M465" s="267"/>
      <c r="N465" s="267"/>
      <c r="O465" s="267"/>
      <c r="P465" s="219"/>
      <c r="Q465" s="268"/>
      <c r="R465" s="216"/>
      <c r="S465" s="224"/>
      <c r="T465" s="224"/>
      <c r="U465" s="239"/>
      <c r="V465" s="269"/>
      <c r="W465" s="270"/>
      <c r="X465" s="270"/>
      <c r="Y465" s="270"/>
      <c r="Z465" s="270"/>
      <c r="AB465" s="272"/>
    </row>
    <row r="466" spans="1:28" s="271" customFormat="1" ht="20.25" customHeight="1">
      <c r="A466" s="215"/>
      <c r="B466" s="216"/>
      <c r="C466" s="347"/>
      <c r="D466" s="216"/>
      <c r="E466" s="216"/>
      <c r="F466" s="216"/>
      <c r="G466" s="216"/>
      <c r="H466" s="217"/>
      <c r="I466" s="218"/>
      <c r="J466" s="218"/>
      <c r="K466" s="267"/>
      <c r="L466" s="267"/>
      <c r="M466" s="267"/>
      <c r="N466" s="267"/>
      <c r="O466" s="267"/>
      <c r="P466" s="219"/>
      <c r="Q466" s="268"/>
      <c r="R466" s="216"/>
      <c r="S466" s="224"/>
      <c r="T466" s="224"/>
      <c r="U466" s="239"/>
      <c r="V466" s="269"/>
      <c r="W466" s="270"/>
      <c r="X466" s="270"/>
      <c r="Y466" s="270"/>
      <c r="Z466" s="270"/>
      <c r="AB466" s="272"/>
    </row>
    <row r="467" spans="1:28" s="271" customFormat="1" ht="20.25" customHeight="1">
      <c r="A467" s="215"/>
      <c r="B467" s="216"/>
      <c r="C467" s="347"/>
      <c r="D467" s="216"/>
      <c r="E467" s="216"/>
      <c r="F467" s="216"/>
      <c r="G467" s="216"/>
      <c r="H467" s="217"/>
      <c r="I467" s="218"/>
      <c r="J467" s="218"/>
      <c r="K467" s="267"/>
      <c r="L467" s="267"/>
      <c r="M467" s="267"/>
      <c r="N467" s="267"/>
      <c r="O467" s="267"/>
      <c r="P467" s="219"/>
      <c r="Q467" s="268"/>
      <c r="R467" s="216"/>
      <c r="S467" s="224"/>
      <c r="T467" s="224"/>
      <c r="U467" s="239"/>
      <c r="V467" s="269"/>
      <c r="W467" s="270"/>
      <c r="X467" s="270"/>
      <c r="Y467" s="270"/>
      <c r="Z467" s="270"/>
      <c r="AB467" s="272"/>
    </row>
    <row r="468" spans="1:28" s="271" customFormat="1" ht="20.25" customHeight="1">
      <c r="A468" s="215"/>
      <c r="B468" s="216"/>
      <c r="C468" s="347"/>
      <c r="D468" s="216"/>
      <c r="E468" s="216"/>
      <c r="F468" s="216"/>
      <c r="G468" s="216"/>
      <c r="H468" s="217"/>
      <c r="I468" s="218"/>
      <c r="J468" s="218"/>
      <c r="K468" s="267"/>
      <c r="L468" s="267"/>
      <c r="M468" s="267"/>
      <c r="N468" s="267"/>
      <c r="O468" s="267"/>
      <c r="P468" s="219"/>
      <c r="Q468" s="268"/>
      <c r="R468" s="216"/>
      <c r="S468" s="224"/>
      <c r="T468" s="224"/>
      <c r="U468" s="239"/>
      <c r="V468" s="269"/>
      <c r="W468" s="270"/>
      <c r="X468" s="270"/>
      <c r="Y468" s="270"/>
      <c r="Z468" s="270"/>
      <c r="AB468" s="272"/>
    </row>
    <row r="469" spans="1:28" s="271" customFormat="1" ht="20.25" customHeight="1">
      <c r="A469" s="215"/>
      <c r="B469" s="216"/>
      <c r="C469" s="347"/>
      <c r="D469" s="216"/>
      <c r="E469" s="216"/>
      <c r="F469" s="216"/>
      <c r="G469" s="216"/>
      <c r="H469" s="217"/>
      <c r="I469" s="218"/>
      <c r="J469" s="218"/>
      <c r="K469" s="267"/>
      <c r="L469" s="267"/>
      <c r="M469" s="267"/>
      <c r="N469" s="267"/>
      <c r="O469" s="267"/>
      <c r="P469" s="219"/>
      <c r="Q469" s="268"/>
      <c r="R469" s="216"/>
      <c r="S469" s="224"/>
      <c r="T469" s="224"/>
      <c r="U469" s="239"/>
      <c r="V469" s="269"/>
      <c r="W469" s="270"/>
      <c r="X469" s="270"/>
      <c r="Y469" s="270"/>
      <c r="Z469" s="270"/>
      <c r="AB469" s="272"/>
    </row>
    <row r="470" spans="1:28" s="271" customFormat="1" ht="20.25" customHeight="1">
      <c r="A470" s="215"/>
      <c r="B470" s="216"/>
      <c r="C470" s="347"/>
      <c r="D470" s="216"/>
      <c r="E470" s="216"/>
      <c r="F470" s="216"/>
      <c r="G470" s="216"/>
      <c r="H470" s="217"/>
      <c r="I470" s="218"/>
      <c r="J470" s="218"/>
      <c r="K470" s="267"/>
      <c r="L470" s="267"/>
      <c r="M470" s="267"/>
      <c r="N470" s="267"/>
      <c r="O470" s="267"/>
      <c r="P470" s="219"/>
      <c r="Q470" s="268"/>
      <c r="R470" s="216"/>
      <c r="S470" s="224"/>
      <c r="T470" s="224"/>
      <c r="U470" s="239"/>
      <c r="V470" s="269"/>
      <c r="W470" s="270"/>
      <c r="X470" s="270"/>
      <c r="Y470" s="270"/>
      <c r="Z470" s="270"/>
      <c r="AB470" s="272"/>
    </row>
    <row r="471" spans="1:28" s="271" customFormat="1" ht="20.25" customHeight="1">
      <c r="A471" s="215"/>
      <c r="B471" s="216"/>
      <c r="C471" s="347"/>
      <c r="D471" s="216"/>
      <c r="E471" s="216"/>
      <c r="F471" s="216"/>
      <c r="G471" s="216"/>
      <c r="H471" s="217"/>
      <c r="I471" s="218"/>
      <c r="J471" s="218"/>
      <c r="K471" s="267"/>
      <c r="L471" s="267"/>
      <c r="M471" s="267"/>
      <c r="N471" s="267"/>
      <c r="O471" s="267"/>
      <c r="P471" s="219"/>
      <c r="Q471" s="268"/>
      <c r="R471" s="216"/>
      <c r="S471" s="224"/>
      <c r="T471" s="224"/>
      <c r="U471" s="239"/>
      <c r="V471" s="269"/>
      <c r="W471" s="270"/>
      <c r="X471" s="270"/>
      <c r="Y471" s="270"/>
      <c r="Z471" s="270"/>
      <c r="AB471" s="272"/>
    </row>
    <row r="472" spans="1:28" s="271" customFormat="1" ht="20.25" customHeight="1">
      <c r="A472" s="215"/>
      <c r="B472" s="216"/>
      <c r="C472" s="347"/>
      <c r="D472" s="216"/>
      <c r="E472" s="216"/>
      <c r="F472" s="216"/>
      <c r="G472" s="216"/>
      <c r="H472" s="217"/>
      <c r="I472" s="218"/>
      <c r="J472" s="218"/>
      <c r="K472" s="267"/>
      <c r="L472" s="267"/>
      <c r="M472" s="267"/>
      <c r="N472" s="267"/>
      <c r="O472" s="267"/>
      <c r="P472" s="219"/>
      <c r="Q472" s="268"/>
      <c r="R472" s="216"/>
      <c r="S472" s="224"/>
      <c r="T472" s="224"/>
      <c r="U472" s="239"/>
      <c r="V472" s="269"/>
      <c r="W472" s="270"/>
      <c r="X472" s="270"/>
      <c r="Y472" s="270"/>
      <c r="Z472" s="270"/>
      <c r="AB472" s="272"/>
    </row>
    <row r="473" spans="1:28" s="271" customFormat="1" ht="20.25" customHeight="1">
      <c r="A473" s="215"/>
      <c r="B473" s="216"/>
      <c r="C473" s="347"/>
      <c r="D473" s="216"/>
      <c r="E473" s="216"/>
      <c r="F473" s="216"/>
      <c r="G473" s="216"/>
      <c r="H473" s="217"/>
      <c r="I473" s="218"/>
      <c r="J473" s="218"/>
      <c r="K473" s="267"/>
      <c r="L473" s="267"/>
      <c r="M473" s="267"/>
      <c r="N473" s="267"/>
      <c r="O473" s="267"/>
      <c r="P473" s="219"/>
      <c r="Q473" s="268"/>
      <c r="R473" s="216"/>
      <c r="S473" s="224"/>
      <c r="T473" s="224"/>
      <c r="U473" s="239"/>
      <c r="V473" s="269"/>
      <c r="W473" s="270"/>
      <c r="X473" s="270"/>
      <c r="Y473" s="270"/>
      <c r="Z473" s="270"/>
      <c r="AB473" s="272"/>
    </row>
    <row r="474" spans="1:28" s="271" customFormat="1" ht="20.25" customHeight="1">
      <c r="A474" s="215"/>
      <c r="B474" s="216"/>
      <c r="C474" s="347"/>
      <c r="D474" s="216"/>
      <c r="E474" s="216"/>
      <c r="F474" s="216"/>
      <c r="G474" s="216"/>
      <c r="H474" s="217"/>
      <c r="I474" s="218"/>
      <c r="J474" s="218"/>
      <c r="K474" s="267"/>
      <c r="L474" s="267"/>
      <c r="M474" s="267"/>
      <c r="N474" s="267"/>
      <c r="O474" s="267"/>
      <c r="P474" s="219"/>
      <c r="Q474" s="268"/>
      <c r="R474" s="216"/>
      <c r="S474" s="224"/>
      <c r="T474" s="224"/>
      <c r="U474" s="239"/>
      <c r="V474" s="269"/>
      <c r="W474" s="270"/>
      <c r="X474" s="270"/>
      <c r="Y474" s="270"/>
      <c r="Z474" s="270"/>
      <c r="AB474" s="272"/>
    </row>
    <row r="475" spans="1:28" s="271" customFormat="1" ht="20.25" customHeight="1">
      <c r="A475" s="215"/>
      <c r="B475" s="216"/>
      <c r="C475" s="347"/>
      <c r="D475" s="216"/>
      <c r="E475" s="216"/>
      <c r="F475" s="216"/>
      <c r="G475" s="216"/>
      <c r="H475" s="217"/>
      <c r="I475" s="218"/>
      <c r="J475" s="218"/>
      <c r="K475" s="267"/>
      <c r="L475" s="267"/>
      <c r="M475" s="267"/>
      <c r="N475" s="267"/>
      <c r="O475" s="267"/>
      <c r="P475" s="219"/>
      <c r="Q475" s="268"/>
      <c r="R475" s="216"/>
      <c r="S475" s="224"/>
      <c r="T475" s="224"/>
      <c r="U475" s="239"/>
      <c r="V475" s="269"/>
      <c r="W475" s="270"/>
      <c r="X475" s="270"/>
      <c r="Y475" s="270"/>
      <c r="Z475" s="270"/>
      <c r="AB475" s="272"/>
    </row>
    <row r="476" spans="1:28" s="271" customFormat="1" ht="20.25" customHeight="1">
      <c r="A476" s="215"/>
      <c r="B476" s="216"/>
      <c r="C476" s="347"/>
      <c r="D476" s="216"/>
      <c r="E476" s="216"/>
      <c r="F476" s="216"/>
      <c r="G476" s="216"/>
      <c r="H476" s="217"/>
      <c r="I476" s="218"/>
      <c r="J476" s="218"/>
      <c r="K476" s="267"/>
      <c r="L476" s="267"/>
      <c r="M476" s="267"/>
      <c r="N476" s="267"/>
      <c r="O476" s="267"/>
      <c r="P476" s="219"/>
      <c r="Q476" s="268"/>
      <c r="R476" s="216"/>
      <c r="S476" s="224"/>
      <c r="T476" s="224"/>
      <c r="U476" s="239"/>
      <c r="V476" s="269"/>
      <c r="W476" s="270"/>
      <c r="X476" s="270"/>
      <c r="Y476" s="270"/>
      <c r="Z476" s="270"/>
      <c r="AB476" s="272"/>
    </row>
    <row r="477" spans="1:28" s="271" customFormat="1" ht="20.25" customHeight="1">
      <c r="A477" s="215"/>
      <c r="B477" s="216"/>
      <c r="C477" s="347"/>
      <c r="D477" s="216"/>
      <c r="E477" s="216"/>
      <c r="F477" s="216"/>
      <c r="G477" s="216"/>
      <c r="H477" s="217"/>
      <c r="I477" s="218"/>
      <c r="J477" s="218"/>
      <c r="K477" s="267"/>
      <c r="L477" s="267"/>
      <c r="M477" s="267"/>
      <c r="N477" s="267"/>
      <c r="O477" s="267"/>
      <c r="P477" s="219"/>
      <c r="Q477" s="268"/>
      <c r="R477" s="216"/>
      <c r="S477" s="224"/>
      <c r="T477" s="224"/>
      <c r="U477" s="239"/>
      <c r="V477" s="269"/>
      <c r="W477" s="270"/>
      <c r="X477" s="270"/>
      <c r="Y477" s="270"/>
      <c r="Z477" s="270"/>
      <c r="AB477" s="272"/>
    </row>
    <row r="478" spans="1:28" s="271" customFormat="1" ht="20.25" customHeight="1">
      <c r="A478" s="215"/>
      <c r="B478" s="216"/>
      <c r="C478" s="347"/>
      <c r="D478" s="216"/>
      <c r="E478" s="216"/>
      <c r="F478" s="216"/>
      <c r="G478" s="216"/>
      <c r="H478" s="217"/>
      <c r="I478" s="218"/>
      <c r="J478" s="218"/>
      <c r="K478" s="267"/>
      <c r="L478" s="267"/>
      <c r="M478" s="267"/>
      <c r="N478" s="267"/>
      <c r="O478" s="267"/>
      <c r="P478" s="219"/>
      <c r="Q478" s="268"/>
      <c r="R478" s="216"/>
      <c r="S478" s="224"/>
      <c r="T478" s="224"/>
      <c r="U478" s="239"/>
      <c r="V478" s="269"/>
      <c r="W478" s="270"/>
      <c r="X478" s="270"/>
      <c r="Y478" s="270"/>
      <c r="Z478" s="270"/>
      <c r="AB478" s="272"/>
    </row>
    <row r="479" spans="1:28" s="271" customFormat="1" ht="20.25" customHeight="1">
      <c r="A479" s="215"/>
      <c r="B479" s="216"/>
      <c r="C479" s="347"/>
      <c r="D479" s="216"/>
      <c r="E479" s="216"/>
      <c r="F479" s="216"/>
      <c r="G479" s="216"/>
      <c r="H479" s="217"/>
      <c r="I479" s="218"/>
      <c r="J479" s="218"/>
      <c r="K479" s="267"/>
      <c r="L479" s="267"/>
      <c r="M479" s="267"/>
      <c r="N479" s="267"/>
      <c r="O479" s="267"/>
      <c r="P479" s="219"/>
      <c r="Q479" s="268"/>
      <c r="R479" s="216"/>
      <c r="S479" s="224"/>
      <c r="T479" s="224"/>
      <c r="U479" s="239"/>
      <c r="V479" s="269"/>
      <c r="W479" s="270"/>
      <c r="X479" s="270"/>
      <c r="Y479" s="270"/>
      <c r="Z479" s="270"/>
      <c r="AB479" s="272"/>
    </row>
    <row r="480" spans="1:28" s="271" customFormat="1" ht="20.25" customHeight="1">
      <c r="A480" s="215"/>
      <c r="B480" s="216"/>
      <c r="C480" s="347"/>
      <c r="D480" s="216"/>
      <c r="E480" s="216"/>
      <c r="F480" s="216"/>
      <c r="G480" s="216"/>
      <c r="H480" s="217"/>
      <c r="I480" s="218"/>
      <c r="J480" s="218"/>
      <c r="K480" s="267"/>
      <c r="L480" s="267"/>
      <c r="M480" s="267"/>
      <c r="N480" s="267"/>
      <c r="O480" s="267"/>
      <c r="P480" s="219"/>
      <c r="Q480" s="268"/>
      <c r="R480" s="216"/>
      <c r="S480" s="224"/>
      <c r="T480" s="224"/>
      <c r="U480" s="239"/>
      <c r="V480" s="269"/>
      <c r="W480" s="270"/>
      <c r="X480" s="270"/>
      <c r="Y480" s="270"/>
      <c r="Z480" s="270"/>
      <c r="AB480" s="272"/>
    </row>
    <row r="481" spans="1:28" s="271" customFormat="1" ht="20.25" customHeight="1">
      <c r="A481" s="215"/>
      <c r="B481" s="216"/>
      <c r="C481" s="347"/>
      <c r="D481" s="216"/>
      <c r="E481" s="216"/>
      <c r="F481" s="216"/>
      <c r="G481" s="216"/>
      <c r="H481" s="217"/>
      <c r="I481" s="218"/>
      <c r="J481" s="218"/>
      <c r="K481" s="267"/>
      <c r="L481" s="267"/>
      <c r="M481" s="267"/>
      <c r="N481" s="267"/>
      <c r="O481" s="267"/>
      <c r="P481" s="219"/>
      <c r="Q481" s="268"/>
      <c r="R481" s="216"/>
      <c r="S481" s="224"/>
      <c r="T481" s="224"/>
      <c r="U481" s="239"/>
      <c r="V481" s="269"/>
      <c r="W481" s="270"/>
      <c r="X481" s="270"/>
      <c r="Y481" s="270"/>
      <c r="Z481" s="270"/>
      <c r="AB481" s="272"/>
    </row>
    <row r="482" spans="1:28" s="271" customFormat="1" ht="20.25" customHeight="1">
      <c r="A482" s="215"/>
      <c r="B482" s="216"/>
      <c r="C482" s="347"/>
      <c r="D482" s="216"/>
      <c r="E482" s="216"/>
      <c r="F482" s="216"/>
      <c r="G482" s="216"/>
      <c r="H482" s="217"/>
      <c r="I482" s="218"/>
      <c r="J482" s="218"/>
      <c r="K482" s="267"/>
      <c r="L482" s="267"/>
      <c r="M482" s="267"/>
      <c r="N482" s="267"/>
      <c r="O482" s="267"/>
      <c r="P482" s="219"/>
      <c r="Q482" s="268"/>
      <c r="R482" s="216"/>
      <c r="S482" s="224"/>
      <c r="T482" s="224"/>
      <c r="U482" s="239"/>
      <c r="V482" s="269"/>
      <c r="W482" s="270"/>
      <c r="X482" s="270"/>
      <c r="Y482" s="270"/>
      <c r="Z482" s="270"/>
      <c r="AB482" s="272"/>
    </row>
    <row r="483" spans="1:28" s="271" customFormat="1" ht="20.25" customHeight="1">
      <c r="A483" s="215"/>
      <c r="B483" s="216"/>
      <c r="C483" s="347"/>
      <c r="D483" s="216"/>
      <c r="E483" s="216"/>
      <c r="F483" s="216"/>
      <c r="G483" s="216"/>
      <c r="H483" s="217"/>
      <c r="I483" s="218"/>
      <c r="J483" s="218"/>
      <c r="K483" s="267"/>
      <c r="L483" s="267"/>
      <c r="M483" s="267"/>
      <c r="N483" s="267"/>
      <c r="O483" s="267"/>
      <c r="P483" s="219"/>
      <c r="Q483" s="268"/>
      <c r="R483" s="216"/>
      <c r="S483" s="224"/>
      <c r="T483" s="224"/>
      <c r="U483" s="239"/>
      <c r="V483" s="269"/>
      <c r="W483" s="270"/>
      <c r="X483" s="270"/>
      <c r="Y483" s="270"/>
      <c r="Z483" s="270"/>
      <c r="AB483" s="272"/>
    </row>
    <row r="484" spans="1:28" s="271" customFormat="1" ht="20.25" customHeight="1">
      <c r="A484" s="215"/>
      <c r="B484" s="216"/>
      <c r="C484" s="347"/>
      <c r="D484" s="216"/>
      <c r="E484" s="216"/>
      <c r="F484" s="216"/>
      <c r="G484" s="216"/>
      <c r="H484" s="217"/>
      <c r="I484" s="218"/>
      <c r="J484" s="218"/>
      <c r="K484" s="267"/>
      <c r="L484" s="267"/>
      <c r="M484" s="267"/>
      <c r="N484" s="267"/>
      <c r="O484" s="267"/>
      <c r="P484" s="219"/>
      <c r="Q484" s="268"/>
      <c r="R484" s="216"/>
      <c r="S484" s="224"/>
      <c r="T484" s="224"/>
      <c r="U484" s="239"/>
      <c r="V484" s="269"/>
      <c r="W484" s="270"/>
      <c r="X484" s="270"/>
      <c r="Y484" s="270"/>
      <c r="Z484" s="270"/>
      <c r="AB484" s="272"/>
    </row>
    <row r="485" spans="1:28" s="271" customFormat="1" ht="20.25" customHeight="1">
      <c r="A485" s="215"/>
      <c r="B485" s="216"/>
      <c r="C485" s="347"/>
      <c r="D485" s="216"/>
      <c r="E485" s="216"/>
      <c r="F485" s="216"/>
      <c r="G485" s="216"/>
      <c r="H485" s="217"/>
      <c r="I485" s="218"/>
      <c r="J485" s="218"/>
      <c r="K485" s="267"/>
      <c r="L485" s="267"/>
      <c r="M485" s="267"/>
      <c r="N485" s="267"/>
      <c r="O485" s="267"/>
      <c r="P485" s="219"/>
      <c r="Q485" s="268"/>
      <c r="R485" s="216"/>
      <c r="S485" s="224"/>
      <c r="T485" s="224"/>
      <c r="U485" s="239"/>
      <c r="V485" s="269"/>
      <c r="W485" s="270"/>
      <c r="X485" s="270"/>
      <c r="Y485" s="270"/>
      <c r="Z485" s="270"/>
      <c r="AB485" s="272"/>
    </row>
    <row r="486" spans="1:28" s="271" customFormat="1" ht="20.25" customHeight="1">
      <c r="A486" s="215"/>
      <c r="B486" s="216"/>
      <c r="C486" s="347"/>
      <c r="D486" s="216"/>
      <c r="E486" s="216"/>
      <c r="F486" s="216"/>
      <c r="G486" s="216"/>
      <c r="H486" s="217"/>
      <c r="I486" s="218"/>
      <c r="J486" s="218"/>
      <c r="K486" s="267"/>
      <c r="L486" s="267"/>
      <c r="M486" s="267"/>
      <c r="N486" s="267"/>
      <c r="O486" s="267"/>
      <c r="P486" s="219"/>
      <c r="Q486" s="268"/>
      <c r="R486" s="216"/>
      <c r="S486" s="224"/>
      <c r="T486" s="224"/>
      <c r="U486" s="239"/>
      <c r="V486" s="269"/>
      <c r="W486" s="270"/>
      <c r="X486" s="270"/>
      <c r="Y486" s="270"/>
      <c r="Z486" s="270"/>
      <c r="AB486" s="272"/>
    </row>
    <row r="487" spans="1:28" s="271" customFormat="1" ht="20.25" customHeight="1">
      <c r="A487" s="215"/>
      <c r="B487" s="216"/>
      <c r="C487" s="347"/>
      <c r="D487" s="216"/>
      <c r="E487" s="216"/>
      <c r="F487" s="216"/>
      <c r="G487" s="216"/>
      <c r="H487" s="217"/>
      <c r="I487" s="218"/>
      <c r="J487" s="218"/>
      <c r="K487" s="267"/>
      <c r="L487" s="267"/>
      <c r="M487" s="267"/>
      <c r="N487" s="267"/>
      <c r="O487" s="267"/>
      <c r="P487" s="219"/>
      <c r="Q487" s="268"/>
      <c r="R487" s="216"/>
      <c r="S487" s="224"/>
      <c r="T487" s="224"/>
      <c r="U487" s="239"/>
      <c r="V487" s="269"/>
      <c r="W487" s="270"/>
      <c r="X487" s="270"/>
      <c r="Y487" s="270"/>
      <c r="Z487" s="270"/>
      <c r="AB487" s="272"/>
    </row>
    <row r="488" spans="1:28" s="271" customFormat="1" ht="20.25" customHeight="1">
      <c r="A488" s="215"/>
      <c r="B488" s="216"/>
      <c r="C488" s="347"/>
      <c r="D488" s="216"/>
      <c r="E488" s="216"/>
      <c r="F488" s="216"/>
      <c r="G488" s="216"/>
      <c r="H488" s="217"/>
      <c r="I488" s="218"/>
      <c r="J488" s="218"/>
      <c r="K488" s="267"/>
      <c r="L488" s="267"/>
      <c r="M488" s="267"/>
      <c r="N488" s="267"/>
      <c r="O488" s="267"/>
      <c r="P488" s="219"/>
      <c r="Q488" s="268"/>
      <c r="R488" s="216"/>
      <c r="S488" s="224"/>
      <c r="T488" s="224"/>
      <c r="U488" s="239"/>
      <c r="V488" s="269"/>
      <c r="W488" s="270"/>
      <c r="X488" s="270"/>
      <c r="Y488" s="270"/>
      <c r="Z488" s="270"/>
      <c r="AB488" s="272"/>
    </row>
    <row r="489" spans="1:28" s="271" customFormat="1" ht="20.25" customHeight="1">
      <c r="A489" s="215"/>
      <c r="B489" s="216"/>
      <c r="C489" s="347"/>
      <c r="D489" s="216"/>
      <c r="E489" s="216"/>
      <c r="F489" s="216"/>
      <c r="G489" s="216"/>
      <c r="H489" s="217"/>
      <c r="I489" s="218"/>
      <c r="J489" s="218"/>
      <c r="K489" s="267"/>
      <c r="L489" s="267"/>
      <c r="M489" s="267"/>
      <c r="N489" s="267"/>
      <c r="O489" s="267"/>
      <c r="P489" s="219"/>
      <c r="Q489" s="268"/>
      <c r="R489" s="216"/>
      <c r="S489" s="224"/>
      <c r="T489" s="224"/>
      <c r="U489" s="239"/>
      <c r="V489" s="269"/>
      <c r="W489" s="270"/>
      <c r="X489" s="270"/>
      <c r="Y489" s="270"/>
      <c r="Z489" s="270"/>
      <c r="AB489" s="272"/>
    </row>
    <row r="490" spans="1:28" s="271" customFormat="1" ht="20.25" customHeight="1">
      <c r="A490" s="215"/>
      <c r="B490" s="216"/>
      <c r="C490" s="347"/>
      <c r="D490" s="216"/>
      <c r="E490" s="216"/>
      <c r="F490" s="216"/>
      <c r="G490" s="216"/>
      <c r="H490" s="217"/>
      <c r="I490" s="218"/>
      <c r="J490" s="218"/>
      <c r="K490" s="267"/>
      <c r="L490" s="267"/>
      <c r="M490" s="267"/>
      <c r="N490" s="267"/>
      <c r="O490" s="267"/>
      <c r="P490" s="219"/>
      <c r="Q490" s="268"/>
      <c r="R490" s="216"/>
      <c r="S490" s="224"/>
      <c r="T490" s="224"/>
      <c r="U490" s="239"/>
      <c r="V490" s="269"/>
      <c r="W490" s="270"/>
      <c r="X490" s="270"/>
      <c r="Y490" s="270"/>
      <c r="Z490" s="270"/>
      <c r="AB490" s="272"/>
    </row>
    <row r="491" spans="1:28" s="271" customFormat="1" ht="20.25" customHeight="1">
      <c r="A491" s="215"/>
      <c r="B491" s="216"/>
      <c r="C491" s="347"/>
      <c r="D491" s="216"/>
      <c r="E491" s="216"/>
      <c r="F491" s="216"/>
      <c r="G491" s="216"/>
      <c r="H491" s="217"/>
      <c r="I491" s="218"/>
      <c r="J491" s="218"/>
      <c r="K491" s="267"/>
      <c r="L491" s="267"/>
      <c r="M491" s="267"/>
      <c r="N491" s="267"/>
      <c r="O491" s="267"/>
      <c r="P491" s="219"/>
      <c r="Q491" s="268"/>
      <c r="R491" s="216"/>
      <c r="S491" s="224"/>
      <c r="T491" s="224"/>
      <c r="U491" s="239"/>
      <c r="V491" s="269"/>
      <c r="W491" s="270"/>
      <c r="X491" s="270"/>
      <c r="Y491" s="270"/>
      <c r="Z491" s="270"/>
      <c r="AB491" s="272"/>
    </row>
    <row r="492" spans="1:28" s="271" customFormat="1" ht="20.25" customHeight="1">
      <c r="A492" s="215"/>
      <c r="B492" s="216"/>
      <c r="C492" s="347"/>
      <c r="D492" s="216"/>
      <c r="E492" s="216"/>
      <c r="F492" s="216"/>
      <c r="G492" s="216"/>
      <c r="H492" s="217"/>
      <c r="I492" s="218"/>
      <c r="J492" s="218"/>
      <c r="K492" s="267"/>
      <c r="L492" s="267"/>
      <c r="M492" s="267"/>
      <c r="N492" s="267"/>
      <c r="O492" s="267"/>
      <c r="P492" s="219"/>
      <c r="Q492" s="268"/>
      <c r="R492" s="216"/>
      <c r="S492" s="224"/>
      <c r="T492" s="224"/>
      <c r="U492" s="239"/>
      <c r="V492" s="269"/>
      <c r="W492" s="270"/>
      <c r="X492" s="270"/>
      <c r="Y492" s="270"/>
      <c r="Z492" s="270"/>
      <c r="AB492" s="272"/>
    </row>
    <row r="493" spans="1:28" s="271" customFormat="1" ht="20.25" customHeight="1">
      <c r="A493" s="215"/>
      <c r="B493" s="216"/>
      <c r="C493" s="347"/>
      <c r="D493" s="216"/>
      <c r="E493" s="216"/>
      <c r="F493" s="216"/>
      <c r="G493" s="216"/>
      <c r="H493" s="217"/>
      <c r="I493" s="218"/>
      <c r="J493" s="218"/>
      <c r="K493" s="267"/>
      <c r="L493" s="267"/>
      <c r="M493" s="267"/>
      <c r="N493" s="267"/>
      <c r="O493" s="267"/>
      <c r="P493" s="219"/>
      <c r="Q493" s="268"/>
      <c r="R493" s="216"/>
      <c r="S493" s="224"/>
      <c r="T493" s="224"/>
      <c r="U493" s="239"/>
      <c r="V493" s="269"/>
      <c r="W493" s="270"/>
      <c r="X493" s="270"/>
      <c r="Y493" s="270"/>
      <c r="Z493" s="270"/>
      <c r="AB493" s="272"/>
    </row>
    <row r="494" spans="1:28" s="271" customFormat="1" ht="20.25" customHeight="1">
      <c r="A494" s="215"/>
      <c r="B494" s="216"/>
      <c r="C494" s="347"/>
      <c r="D494" s="216"/>
      <c r="E494" s="216"/>
      <c r="F494" s="216"/>
      <c r="G494" s="216"/>
      <c r="H494" s="217"/>
      <c r="I494" s="218"/>
      <c r="J494" s="218"/>
      <c r="K494" s="267"/>
      <c r="L494" s="267"/>
      <c r="M494" s="267"/>
      <c r="N494" s="267"/>
      <c r="O494" s="267"/>
      <c r="P494" s="219"/>
      <c r="Q494" s="268"/>
      <c r="R494" s="216"/>
      <c r="S494" s="224"/>
      <c r="T494" s="224"/>
      <c r="U494" s="239"/>
      <c r="V494" s="269"/>
      <c r="W494" s="270"/>
      <c r="X494" s="270"/>
      <c r="Y494" s="270"/>
      <c r="Z494" s="270"/>
      <c r="AB494" s="272"/>
    </row>
    <row r="495" spans="1:28" s="271" customFormat="1" ht="20.25" customHeight="1">
      <c r="A495" s="215"/>
      <c r="B495" s="216"/>
      <c r="C495" s="347"/>
      <c r="D495" s="216"/>
      <c r="E495" s="216"/>
      <c r="F495" s="216"/>
      <c r="G495" s="216"/>
      <c r="H495" s="217"/>
      <c r="I495" s="218"/>
      <c r="J495" s="218"/>
      <c r="K495" s="267"/>
      <c r="L495" s="267"/>
      <c r="M495" s="267"/>
      <c r="N495" s="267"/>
      <c r="O495" s="267"/>
      <c r="P495" s="219"/>
      <c r="Q495" s="268"/>
      <c r="R495" s="216"/>
      <c r="S495" s="224"/>
      <c r="T495" s="224"/>
      <c r="U495" s="239"/>
      <c r="V495" s="269"/>
      <c r="W495" s="270"/>
      <c r="X495" s="270"/>
      <c r="Y495" s="270"/>
      <c r="Z495" s="270"/>
      <c r="AB495" s="272"/>
    </row>
    <row r="496" spans="1:28" s="271" customFormat="1" ht="20.25" customHeight="1">
      <c r="A496" s="215"/>
      <c r="B496" s="216"/>
      <c r="C496" s="347"/>
      <c r="D496" s="216"/>
      <c r="E496" s="216"/>
      <c r="F496" s="216"/>
      <c r="G496" s="216"/>
      <c r="H496" s="217"/>
      <c r="I496" s="218"/>
      <c r="J496" s="218"/>
      <c r="K496" s="267"/>
      <c r="L496" s="267"/>
      <c r="M496" s="267"/>
      <c r="N496" s="267"/>
      <c r="O496" s="267"/>
      <c r="P496" s="219"/>
      <c r="Q496" s="268"/>
      <c r="R496" s="216"/>
      <c r="S496" s="224"/>
      <c r="T496" s="224"/>
      <c r="U496" s="239"/>
      <c r="V496" s="269"/>
      <c r="W496" s="270"/>
      <c r="X496" s="270"/>
      <c r="Y496" s="270"/>
      <c r="Z496" s="270"/>
      <c r="AB496" s="272"/>
    </row>
    <row r="497" spans="1:28" s="271" customFormat="1" ht="20.25" customHeight="1">
      <c r="A497" s="215"/>
      <c r="B497" s="216"/>
      <c r="C497" s="347"/>
      <c r="D497" s="216"/>
      <c r="E497" s="216"/>
      <c r="F497" s="216"/>
      <c r="G497" s="216"/>
      <c r="H497" s="217"/>
      <c r="I497" s="218"/>
      <c r="J497" s="218"/>
      <c r="K497" s="267"/>
      <c r="L497" s="267"/>
      <c r="M497" s="267"/>
      <c r="N497" s="267"/>
      <c r="O497" s="267"/>
      <c r="P497" s="219"/>
      <c r="Q497" s="268"/>
      <c r="R497" s="216"/>
      <c r="S497" s="224"/>
      <c r="T497" s="224"/>
      <c r="U497" s="239"/>
      <c r="V497" s="269"/>
      <c r="W497" s="270"/>
      <c r="X497" s="270"/>
      <c r="Y497" s="270"/>
      <c r="Z497" s="270"/>
      <c r="AB497" s="272"/>
    </row>
    <row r="498" spans="1:28" s="271" customFormat="1" ht="20.25" customHeight="1">
      <c r="A498" s="215"/>
      <c r="B498" s="216"/>
      <c r="C498" s="347"/>
      <c r="D498" s="216"/>
      <c r="E498" s="216"/>
      <c r="F498" s="216"/>
      <c r="G498" s="216"/>
      <c r="H498" s="217"/>
      <c r="I498" s="218"/>
      <c r="J498" s="218"/>
      <c r="K498" s="267"/>
      <c r="L498" s="267"/>
      <c r="M498" s="267"/>
      <c r="N498" s="267"/>
      <c r="O498" s="267"/>
      <c r="P498" s="219"/>
      <c r="Q498" s="268"/>
      <c r="R498" s="216"/>
      <c r="S498" s="224"/>
      <c r="T498" s="224"/>
      <c r="U498" s="239"/>
      <c r="V498" s="269"/>
      <c r="W498" s="270"/>
      <c r="X498" s="270"/>
      <c r="Y498" s="270"/>
      <c r="Z498" s="270"/>
      <c r="AB498" s="272"/>
    </row>
    <row r="499" spans="1:28" s="271" customFormat="1" ht="20.25" customHeight="1">
      <c r="A499" s="215"/>
      <c r="B499" s="216"/>
      <c r="C499" s="347"/>
      <c r="D499" s="216"/>
      <c r="E499" s="216"/>
      <c r="F499" s="216"/>
      <c r="G499" s="216"/>
      <c r="H499" s="217"/>
      <c r="I499" s="218"/>
      <c r="J499" s="218"/>
      <c r="K499" s="267"/>
      <c r="L499" s="267"/>
      <c r="M499" s="267"/>
      <c r="N499" s="267"/>
      <c r="O499" s="267"/>
      <c r="P499" s="219"/>
      <c r="Q499" s="268"/>
      <c r="R499" s="216"/>
      <c r="S499" s="224"/>
      <c r="T499" s="224"/>
      <c r="U499" s="239"/>
      <c r="V499" s="269"/>
      <c r="W499" s="270"/>
      <c r="X499" s="270"/>
      <c r="Y499" s="270"/>
      <c r="Z499" s="270"/>
      <c r="AB499" s="272"/>
    </row>
    <row r="500" spans="1:28" s="271" customFormat="1" ht="20.25" customHeight="1">
      <c r="A500" s="215"/>
      <c r="B500" s="216"/>
      <c r="C500" s="347"/>
      <c r="D500" s="216"/>
      <c r="E500" s="216"/>
      <c r="F500" s="216"/>
      <c r="G500" s="216"/>
      <c r="H500" s="217"/>
      <c r="I500" s="218"/>
      <c r="J500" s="218"/>
      <c r="K500" s="267"/>
      <c r="L500" s="267"/>
      <c r="M500" s="267"/>
      <c r="N500" s="267"/>
      <c r="O500" s="267"/>
      <c r="P500" s="219"/>
      <c r="Q500" s="268"/>
      <c r="R500" s="216"/>
      <c r="S500" s="224"/>
      <c r="T500" s="224"/>
      <c r="U500" s="239"/>
      <c r="V500" s="269"/>
      <c r="W500" s="270"/>
      <c r="X500" s="270"/>
      <c r="Y500" s="270"/>
      <c r="Z500" s="270"/>
      <c r="AB500" s="272"/>
    </row>
    <row r="501" spans="1:28" s="271" customFormat="1" ht="20.25" customHeight="1">
      <c r="A501" s="215"/>
      <c r="B501" s="216"/>
      <c r="C501" s="347"/>
      <c r="D501" s="216"/>
      <c r="E501" s="216"/>
      <c r="F501" s="216"/>
      <c r="G501" s="216"/>
      <c r="H501" s="217"/>
      <c r="I501" s="218"/>
      <c r="J501" s="218"/>
      <c r="K501" s="267"/>
      <c r="L501" s="267"/>
      <c r="M501" s="267"/>
      <c r="N501" s="267"/>
      <c r="O501" s="267"/>
      <c r="P501" s="219"/>
      <c r="Q501" s="268"/>
      <c r="R501" s="216"/>
      <c r="S501" s="224"/>
      <c r="T501" s="224"/>
      <c r="U501" s="239"/>
      <c r="V501" s="269"/>
      <c r="W501" s="270"/>
      <c r="X501" s="270"/>
      <c r="Y501" s="270"/>
      <c r="Z501" s="270"/>
      <c r="AB501" s="272"/>
    </row>
    <row r="502" spans="1:28" s="271" customFormat="1" ht="20.25" customHeight="1">
      <c r="A502" s="215"/>
      <c r="B502" s="216"/>
      <c r="C502" s="347"/>
      <c r="D502" s="216"/>
      <c r="E502" s="216"/>
      <c r="F502" s="216"/>
      <c r="G502" s="216"/>
      <c r="H502" s="217"/>
      <c r="I502" s="218"/>
      <c r="J502" s="218"/>
      <c r="K502" s="267"/>
      <c r="L502" s="267"/>
      <c r="M502" s="267"/>
      <c r="N502" s="267"/>
      <c r="O502" s="267"/>
      <c r="P502" s="219"/>
      <c r="Q502" s="268"/>
      <c r="R502" s="216"/>
      <c r="S502" s="224"/>
      <c r="T502" s="224"/>
      <c r="U502" s="239"/>
      <c r="V502" s="269"/>
      <c r="W502" s="270"/>
      <c r="X502" s="270"/>
      <c r="Y502" s="270"/>
      <c r="Z502" s="270"/>
      <c r="AB502" s="272"/>
    </row>
    <row r="503" spans="1:28" s="271" customFormat="1" ht="20.25" customHeight="1">
      <c r="A503" s="215"/>
      <c r="B503" s="216"/>
      <c r="C503" s="347"/>
      <c r="D503" s="216"/>
      <c r="E503" s="216"/>
      <c r="F503" s="216"/>
      <c r="G503" s="216"/>
      <c r="H503" s="217"/>
      <c r="I503" s="218"/>
      <c r="J503" s="218"/>
      <c r="K503" s="267"/>
      <c r="L503" s="267"/>
      <c r="M503" s="267"/>
      <c r="N503" s="267"/>
      <c r="O503" s="267"/>
      <c r="P503" s="219"/>
      <c r="Q503" s="268"/>
      <c r="R503" s="216"/>
      <c r="S503" s="224"/>
      <c r="T503" s="224"/>
      <c r="U503" s="239"/>
      <c r="V503" s="269"/>
      <c r="W503" s="270"/>
      <c r="X503" s="270"/>
      <c r="Y503" s="270"/>
      <c r="Z503" s="270"/>
      <c r="AB503" s="272"/>
    </row>
    <row r="504" spans="1:28" s="271" customFormat="1" ht="20.25" customHeight="1">
      <c r="A504" s="215"/>
      <c r="B504" s="216"/>
      <c r="C504" s="347"/>
      <c r="D504" s="216"/>
      <c r="E504" s="216"/>
      <c r="F504" s="216"/>
      <c r="G504" s="216"/>
      <c r="H504" s="217"/>
      <c r="I504" s="218"/>
      <c r="J504" s="218"/>
      <c r="K504" s="267"/>
      <c r="L504" s="267"/>
      <c r="M504" s="267"/>
      <c r="N504" s="267"/>
      <c r="O504" s="267"/>
      <c r="P504" s="219"/>
      <c r="Q504" s="268"/>
      <c r="R504" s="216"/>
      <c r="S504" s="224"/>
      <c r="T504" s="224"/>
      <c r="U504" s="239"/>
      <c r="V504" s="269"/>
      <c r="W504" s="270"/>
      <c r="X504" s="270"/>
      <c r="Y504" s="270"/>
      <c r="Z504" s="270"/>
      <c r="AB504" s="272"/>
    </row>
    <row r="505" spans="1:28" s="271" customFormat="1" ht="20.25" customHeight="1">
      <c r="A505" s="215"/>
      <c r="B505" s="216"/>
      <c r="C505" s="347"/>
      <c r="D505" s="216"/>
      <c r="E505" s="216"/>
      <c r="F505" s="216"/>
      <c r="G505" s="216"/>
      <c r="H505" s="217"/>
      <c r="I505" s="218"/>
      <c r="J505" s="218"/>
      <c r="K505" s="267"/>
      <c r="L505" s="267"/>
      <c r="M505" s="267"/>
      <c r="N505" s="267"/>
      <c r="O505" s="267"/>
      <c r="P505" s="219"/>
      <c r="Q505" s="268"/>
      <c r="R505" s="216"/>
      <c r="S505" s="224"/>
      <c r="T505" s="224"/>
      <c r="U505" s="239"/>
      <c r="V505" s="269"/>
      <c r="W505" s="270"/>
      <c r="X505" s="270"/>
      <c r="Y505" s="270"/>
      <c r="Z505" s="270"/>
      <c r="AB505" s="272"/>
    </row>
    <row r="506" spans="1:28" s="271" customFormat="1" ht="20.25" customHeight="1">
      <c r="A506" s="215"/>
      <c r="B506" s="216"/>
      <c r="C506" s="347"/>
      <c r="D506" s="216"/>
      <c r="E506" s="216"/>
      <c r="F506" s="216"/>
      <c r="G506" s="216"/>
      <c r="H506" s="217"/>
      <c r="I506" s="218"/>
      <c r="J506" s="218"/>
      <c r="K506" s="267"/>
      <c r="L506" s="267"/>
      <c r="M506" s="267"/>
      <c r="N506" s="267"/>
      <c r="O506" s="267"/>
      <c r="P506" s="219"/>
      <c r="Q506" s="268"/>
      <c r="R506" s="216"/>
      <c r="S506" s="224"/>
      <c r="T506" s="224"/>
      <c r="U506" s="239"/>
      <c r="V506" s="269"/>
      <c r="W506" s="270"/>
      <c r="X506" s="270"/>
      <c r="Y506" s="270"/>
      <c r="Z506" s="270"/>
      <c r="AB506" s="272"/>
    </row>
    <row r="507" spans="1:28" s="271" customFormat="1" ht="20.25" customHeight="1">
      <c r="A507" s="215"/>
      <c r="B507" s="216"/>
      <c r="C507" s="347"/>
      <c r="D507" s="216"/>
      <c r="E507" s="216"/>
      <c r="F507" s="216"/>
      <c r="G507" s="216"/>
      <c r="H507" s="217"/>
      <c r="I507" s="218"/>
      <c r="J507" s="218"/>
      <c r="K507" s="267"/>
      <c r="L507" s="267"/>
      <c r="M507" s="267"/>
      <c r="N507" s="267"/>
      <c r="O507" s="267"/>
      <c r="P507" s="219"/>
      <c r="Q507" s="268"/>
      <c r="R507" s="216"/>
      <c r="S507" s="224"/>
      <c r="T507" s="224"/>
      <c r="U507" s="239"/>
      <c r="V507" s="269"/>
      <c r="W507" s="270"/>
      <c r="X507" s="270"/>
      <c r="Y507" s="270"/>
      <c r="Z507" s="270"/>
      <c r="AB507" s="272"/>
    </row>
    <row r="508" spans="1:28" s="271" customFormat="1" ht="20.25" customHeight="1">
      <c r="A508" s="215"/>
      <c r="B508" s="216"/>
      <c r="C508" s="347"/>
      <c r="D508" s="216"/>
      <c r="E508" s="216"/>
      <c r="F508" s="216"/>
      <c r="G508" s="216"/>
      <c r="H508" s="217"/>
      <c r="I508" s="218"/>
      <c r="J508" s="218"/>
      <c r="K508" s="267"/>
      <c r="L508" s="267"/>
      <c r="M508" s="267"/>
      <c r="N508" s="267"/>
      <c r="O508" s="267"/>
      <c r="P508" s="219"/>
      <c r="Q508" s="268"/>
      <c r="R508" s="216"/>
      <c r="S508" s="224"/>
      <c r="T508" s="224"/>
      <c r="U508" s="239"/>
      <c r="V508" s="269"/>
      <c r="W508" s="270"/>
      <c r="X508" s="270"/>
      <c r="Y508" s="270"/>
      <c r="Z508" s="270"/>
      <c r="AB508" s="272"/>
    </row>
    <row r="509" spans="1:28" s="271" customFormat="1" ht="20.25" customHeight="1">
      <c r="A509" s="215"/>
      <c r="B509" s="216"/>
      <c r="C509" s="347"/>
      <c r="D509" s="216"/>
      <c r="E509" s="216"/>
      <c r="F509" s="216"/>
      <c r="G509" s="216"/>
      <c r="H509" s="217"/>
      <c r="I509" s="218"/>
      <c r="J509" s="218"/>
      <c r="K509" s="267"/>
      <c r="L509" s="267"/>
      <c r="M509" s="267"/>
      <c r="N509" s="267"/>
      <c r="O509" s="267"/>
      <c r="P509" s="219"/>
      <c r="Q509" s="268"/>
      <c r="R509" s="216"/>
      <c r="S509" s="224"/>
      <c r="T509" s="224"/>
      <c r="U509" s="239"/>
      <c r="V509" s="269"/>
      <c r="W509" s="270"/>
      <c r="X509" s="270"/>
      <c r="Y509" s="270"/>
      <c r="Z509" s="270"/>
      <c r="AB509" s="272"/>
    </row>
    <row r="510" spans="1:28" s="271" customFormat="1" ht="20.25" customHeight="1">
      <c r="A510" s="215"/>
      <c r="B510" s="216"/>
      <c r="C510" s="347"/>
      <c r="D510" s="216"/>
      <c r="E510" s="216"/>
      <c r="F510" s="216"/>
      <c r="G510" s="216"/>
      <c r="H510" s="217"/>
      <c r="I510" s="218"/>
      <c r="J510" s="218"/>
      <c r="K510" s="267"/>
      <c r="L510" s="267"/>
      <c r="M510" s="267"/>
      <c r="N510" s="267"/>
      <c r="O510" s="267"/>
      <c r="P510" s="219"/>
      <c r="Q510" s="268"/>
      <c r="R510" s="216"/>
      <c r="S510" s="224"/>
      <c r="T510" s="224"/>
      <c r="U510" s="239"/>
      <c r="V510" s="269"/>
      <c r="W510" s="270"/>
      <c r="X510" s="270"/>
      <c r="Y510" s="270"/>
      <c r="Z510" s="270"/>
      <c r="AB510" s="272"/>
    </row>
    <row r="511" spans="1:28" s="271" customFormat="1" ht="20.25" customHeight="1">
      <c r="A511" s="215"/>
      <c r="B511" s="216"/>
      <c r="C511" s="347"/>
      <c r="D511" s="216"/>
      <c r="E511" s="216"/>
      <c r="F511" s="216"/>
      <c r="G511" s="216"/>
      <c r="H511" s="217"/>
      <c r="I511" s="218"/>
      <c r="J511" s="218"/>
      <c r="K511" s="267"/>
      <c r="L511" s="267"/>
      <c r="M511" s="267"/>
      <c r="N511" s="267"/>
      <c r="O511" s="267"/>
      <c r="P511" s="219"/>
      <c r="Q511" s="268"/>
      <c r="R511" s="216"/>
      <c r="S511" s="224"/>
      <c r="T511" s="224"/>
      <c r="U511" s="239"/>
      <c r="V511" s="269"/>
      <c r="W511" s="270"/>
      <c r="X511" s="270"/>
      <c r="Y511" s="270"/>
      <c r="Z511" s="270"/>
      <c r="AB511" s="272"/>
    </row>
    <row r="512" spans="1:28" s="271" customFormat="1" ht="20.25" customHeight="1">
      <c r="A512" s="215"/>
      <c r="B512" s="216"/>
      <c r="C512" s="347"/>
      <c r="D512" s="216"/>
      <c r="E512" s="216"/>
      <c r="F512" s="216"/>
      <c r="G512" s="216"/>
      <c r="H512" s="217"/>
      <c r="I512" s="218"/>
      <c r="J512" s="218"/>
      <c r="K512" s="267"/>
      <c r="L512" s="267"/>
      <c r="M512" s="267"/>
      <c r="N512" s="267"/>
      <c r="O512" s="267"/>
      <c r="P512" s="219"/>
      <c r="Q512" s="268"/>
      <c r="R512" s="216"/>
      <c r="S512" s="224"/>
      <c r="T512" s="224"/>
      <c r="U512" s="239"/>
      <c r="V512" s="269"/>
      <c r="W512" s="270"/>
      <c r="X512" s="270"/>
      <c r="Y512" s="270"/>
      <c r="Z512" s="270"/>
      <c r="AB512" s="272"/>
    </row>
    <row r="513" spans="1:28" s="271" customFormat="1" ht="20.25" customHeight="1">
      <c r="A513" s="215"/>
      <c r="B513" s="216"/>
      <c r="C513" s="347"/>
      <c r="D513" s="216"/>
      <c r="E513" s="216"/>
      <c r="F513" s="216"/>
      <c r="G513" s="216"/>
      <c r="H513" s="217"/>
      <c r="I513" s="218"/>
      <c r="J513" s="218"/>
      <c r="K513" s="267"/>
      <c r="L513" s="267"/>
      <c r="M513" s="267"/>
      <c r="N513" s="267"/>
      <c r="O513" s="267"/>
      <c r="P513" s="219"/>
      <c r="Q513" s="268"/>
      <c r="R513" s="216"/>
      <c r="S513" s="224"/>
      <c r="T513" s="224"/>
      <c r="U513" s="239"/>
      <c r="V513" s="269"/>
      <c r="W513" s="270"/>
      <c r="X513" s="270"/>
      <c r="Y513" s="270"/>
      <c r="Z513" s="270"/>
      <c r="AB513" s="272"/>
    </row>
    <row r="514" spans="1:28" s="271" customFormat="1" ht="20.25" customHeight="1">
      <c r="A514" s="215"/>
      <c r="B514" s="216"/>
      <c r="C514" s="347"/>
      <c r="D514" s="216"/>
      <c r="E514" s="216"/>
      <c r="F514" s="216"/>
      <c r="G514" s="216"/>
      <c r="H514" s="217"/>
      <c r="I514" s="218"/>
      <c r="J514" s="218"/>
      <c r="K514" s="267"/>
      <c r="L514" s="267"/>
      <c r="M514" s="267"/>
      <c r="N514" s="267"/>
      <c r="O514" s="267"/>
      <c r="P514" s="219"/>
      <c r="Q514" s="268"/>
      <c r="R514" s="216"/>
      <c r="S514" s="224"/>
      <c r="T514" s="224"/>
      <c r="U514" s="239"/>
      <c r="V514" s="269"/>
      <c r="W514" s="270"/>
      <c r="X514" s="270"/>
      <c r="Y514" s="270"/>
      <c r="Z514" s="270"/>
      <c r="AB514" s="272"/>
    </row>
    <row r="515" spans="1:28" s="271" customFormat="1" ht="20.25" customHeight="1">
      <c r="A515" s="215"/>
      <c r="B515" s="216"/>
      <c r="C515" s="347"/>
      <c r="D515" s="216"/>
      <c r="E515" s="216"/>
      <c r="F515" s="216"/>
      <c r="G515" s="216"/>
      <c r="H515" s="217"/>
      <c r="I515" s="218"/>
      <c r="J515" s="218"/>
      <c r="K515" s="267"/>
      <c r="L515" s="267"/>
      <c r="M515" s="267"/>
      <c r="N515" s="267"/>
      <c r="O515" s="267"/>
      <c r="P515" s="219"/>
      <c r="Q515" s="268"/>
      <c r="R515" s="216"/>
      <c r="S515" s="224"/>
      <c r="T515" s="224"/>
      <c r="U515" s="239"/>
      <c r="V515" s="269"/>
      <c r="W515" s="270"/>
      <c r="X515" s="270"/>
      <c r="Y515" s="270"/>
      <c r="Z515" s="270"/>
      <c r="AB515" s="272"/>
    </row>
    <row r="516" spans="1:28" s="271" customFormat="1" ht="20.25" customHeight="1">
      <c r="A516" s="215"/>
      <c r="B516" s="216"/>
      <c r="C516" s="347"/>
      <c r="D516" s="216"/>
      <c r="E516" s="216"/>
      <c r="F516" s="216"/>
      <c r="G516" s="216"/>
      <c r="H516" s="217"/>
      <c r="I516" s="218"/>
      <c r="J516" s="218"/>
      <c r="K516" s="267"/>
      <c r="L516" s="267"/>
      <c r="M516" s="267"/>
      <c r="N516" s="267"/>
      <c r="O516" s="267"/>
      <c r="P516" s="219"/>
      <c r="Q516" s="268"/>
      <c r="R516" s="216"/>
      <c r="S516" s="224"/>
      <c r="T516" s="224"/>
      <c r="U516" s="239"/>
      <c r="V516" s="269"/>
      <c r="W516" s="270"/>
      <c r="X516" s="270"/>
      <c r="Y516" s="270"/>
      <c r="Z516" s="270"/>
      <c r="AB516" s="272"/>
    </row>
    <row r="517" spans="1:28" s="271" customFormat="1" ht="20.25" customHeight="1">
      <c r="A517" s="215"/>
      <c r="B517" s="216"/>
      <c r="C517" s="347"/>
      <c r="D517" s="216"/>
      <c r="E517" s="216"/>
      <c r="F517" s="216"/>
      <c r="G517" s="216"/>
      <c r="H517" s="217"/>
      <c r="I517" s="218"/>
      <c r="J517" s="218"/>
      <c r="K517" s="267"/>
      <c r="L517" s="267"/>
      <c r="M517" s="267"/>
      <c r="N517" s="267"/>
      <c r="O517" s="267"/>
      <c r="P517" s="219"/>
      <c r="Q517" s="268"/>
      <c r="R517" s="216"/>
      <c r="S517" s="224"/>
      <c r="T517" s="224"/>
      <c r="U517" s="239"/>
      <c r="V517" s="269"/>
      <c r="W517" s="270"/>
      <c r="X517" s="270"/>
      <c r="Y517" s="270"/>
      <c r="Z517" s="270"/>
      <c r="AB517" s="272"/>
    </row>
    <row r="518" spans="1:28" s="271" customFormat="1" ht="20.25" customHeight="1">
      <c r="A518" s="215"/>
      <c r="B518" s="216"/>
      <c r="C518" s="347"/>
      <c r="D518" s="216"/>
      <c r="E518" s="216"/>
      <c r="F518" s="216"/>
      <c r="G518" s="216"/>
      <c r="H518" s="217"/>
      <c r="I518" s="218"/>
      <c r="J518" s="218"/>
      <c r="K518" s="267"/>
      <c r="L518" s="267"/>
      <c r="M518" s="267"/>
      <c r="N518" s="267"/>
      <c r="O518" s="267"/>
      <c r="P518" s="219"/>
      <c r="Q518" s="268"/>
      <c r="R518" s="216"/>
      <c r="S518" s="224"/>
      <c r="T518" s="224"/>
      <c r="U518" s="239"/>
      <c r="V518" s="269"/>
      <c r="W518" s="270"/>
      <c r="X518" s="270"/>
      <c r="Y518" s="270"/>
      <c r="Z518" s="270"/>
      <c r="AB518" s="272"/>
    </row>
    <row r="519" spans="1:28" s="271" customFormat="1" ht="20.25" customHeight="1">
      <c r="A519" s="215"/>
      <c r="B519" s="216"/>
      <c r="C519" s="347"/>
      <c r="D519" s="216"/>
      <c r="E519" s="216"/>
      <c r="F519" s="216"/>
      <c r="G519" s="216"/>
      <c r="H519" s="217"/>
      <c r="I519" s="218"/>
      <c r="J519" s="218"/>
      <c r="K519" s="267"/>
      <c r="L519" s="267"/>
      <c r="M519" s="267"/>
      <c r="N519" s="267"/>
      <c r="O519" s="267"/>
      <c r="P519" s="219"/>
      <c r="Q519" s="268"/>
      <c r="R519" s="216"/>
      <c r="S519" s="224"/>
      <c r="T519" s="224"/>
      <c r="U519" s="239"/>
      <c r="V519" s="269"/>
      <c r="W519" s="270"/>
      <c r="X519" s="270"/>
      <c r="Y519" s="270"/>
      <c r="Z519" s="270"/>
      <c r="AB519" s="272"/>
    </row>
    <row r="520" spans="1:28" s="271" customFormat="1" ht="20.25" customHeight="1">
      <c r="A520" s="215"/>
      <c r="B520" s="216"/>
      <c r="C520" s="347"/>
      <c r="D520" s="216"/>
      <c r="E520" s="216"/>
      <c r="F520" s="216"/>
      <c r="G520" s="216"/>
      <c r="H520" s="217"/>
      <c r="I520" s="218"/>
      <c r="J520" s="218"/>
      <c r="K520" s="267"/>
      <c r="L520" s="267"/>
      <c r="M520" s="267"/>
      <c r="N520" s="267"/>
      <c r="O520" s="267"/>
      <c r="P520" s="219"/>
      <c r="Q520" s="268"/>
      <c r="R520" s="216"/>
      <c r="S520" s="224"/>
      <c r="T520" s="224"/>
      <c r="U520" s="239"/>
      <c r="V520" s="269"/>
      <c r="W520" s="270"/>
      <c r="X520" s="270"/>
      <c r="Y520" s="270"/>
      <c r="Z520" s="270"/>
      <c r="AB520" s="272"/>
    </row>
    <row r="521" spans="1:28" s="271" customFormat="1" ht="20.25" customHeight="1">
      <c r="A521" s="215"/>
      <c r="B521" s="216"/>
      <c r="C521" s="347"/>
      <c r="D521" s="216"/>
      <c r="E521" s="216"/>
      <c r="F521" s="216"/>
      <c r="G521" s="216"/>
      <c r="H521" s="217"/>
      <c r="I521" s="218"/>
      <c r="J521" s="218"/>
      <c r="K521" s="267"/>
      <c r="L521" s="267"/>
      <c r="M521" s="267"/>
      <c r="N521" s="267"/>
      <c r="O521" s="267"/>
      <c r="P521" s="219"/>
      <c r="Q521" s="268"/>
      <c r="R521" s="216"/>
      <c r="S521" s="224"/>
      <c r="T521" s="224"/>
      <c r="U521" s="239"/>
      <c r="V521" s="269"/>
      <c r="W521" s="270"/>
      <c r="X521" s="270"/>
      <c r="Y521" s="270"/>
      <c r="Z521" s="270"/>
      <c r="AB521" s="272"/>
    </row>
    <row r="522" spans="1:28" s="271" customFormat="1" ht="20.25" customHeight="1">
      <c r="A522" s="215"/>
      <c r="B522" s="216"/>
      <c r="C522" s="347"/>
      <c r="D522" s="216"/>
      <c r="E522" s="216"/>
      <c r="F522" s="216"/>
      <c r="G522" s="216"/>
      <c r="H522" s="217"/>
      <c r="I522" s="218"/>
      <c r="J522" s="218"/>
      <c r="K522" s="267"/>
      <c r="L522" s="267"/>
      <c r="M522" s="267"/>
      <c r="N522" s="267"/>
      <c r="O522" s="267"/>
      <c r="P522" s="219"/>
      <c r="Q522" s="268"/>
      <c r="R522" s="216"/>
      <c r="S522" s="224"/>
      <c r="T522" s="224"/>
      <c r="U522" s="239"/>
      <c r="V522" s="269"/>
      <c r="W522" s="270"/>
      <c r="X522" s="270"/>
      <c r="Y522" s="270"/>
      <c r="Z522" s="270"/>
      <c r="AB522" s="272"/>
    </row>
    <row r="523" spans="1:28" s="271" customFormat="1" ht="20.25" customHeight="1">
      <c r="A523" s="215"/>
      <c r="B523" s="216"/>
      <c r="C523" s="347"/>
      <c r="D523" s="216"/>
      <c r="E523" s="216"/>
      <c r="F523" s="216"/>
      <c r="G523" s="216"/>
      <c r="H523" s="217"/>
      <c r="I523" s="218"/>
      <c r="J523" s="218"/>
      <c r="K523" s="267"/>
      <c r="L523" s="267"/>
      <c r="M523" s="267"/>
      <c r="N523" s="267"/>
      <c r="O523" s="267"/>
      <c r="P523" s="219"/>
      <c r="Q523" s="268"/>
      <c r="R523" s="216"/>
      <c r="S523" s="224"/>
      <c r="T523" s="224"/>
      <c r="U523" s="239"/>
      <c r="V523" s="269"/>
      <c r="W523" s="270"/>
      <c r="X523" s="270"/>
      <c r="Y523" s="270"/>
      <c r="Z523" s="270"/>
      <c r="AB523" s="272"/>
    </row>
    <row r="524" spans="1:28" s="271" customFormat="1" ht="20.25" customHeight="1">
      <c r="A524" s="215"/>
      <c r="B524" s="216"/>
      <c r="C524" s="347"/>
      <c r="D524" s="216"/>
      <c r="E524" s="216"/>
      <c r="F524" s="216"/>
      <c r="G524" s="216"/>
      <c r="H524" s="217"/>
      <c r="I524" s="218"/>
      <c r="J524" s="218"/>
      <c r="K524" s="267"/>
      <c r="L524" s="267"/>
      <c r="M524" s="267"/>
      <c r="N524" s="267"/>
      <c r="O524" s="267"/>
      <c r="P524" s="219"/>
      <c r="Q524" s="268"/>
      <c r="R524" s="216"/>
      <c r="S524" s="224"/>
      <c r="T524" s="224"/>
      <c r="U524" s="239"/>
      <c r="V524" s="269"/>
      <c r="W524" s="270"/>
      <c r="X524" s="270"/>
      <c r="Y524" s="270"/>
      <c r="Z524" s="270"/>
      <c r="AB524" s="272"/>
    </row>
    <row r="525" spans="1:28" s="271" customFormat="1" ht="20.25" customHeight="1">
      <c r="A525" s="215"/>
      <c r="B525" s="216"/>
      <c r="C525" s="347"/>
      <c r="D525" s="216"/>
      <c r="E525" s="216"/>
      <c r="F525" s="216"/>
      <c r="G525" s="216"/>
      <c r="H525" s="217"/>
      <c r="I525" s="218"/>
      <c r="J525" s="218"/>
      <c r="K525" s="267"/>
      <c r="L525" s="267"/>
      <c r="M525" s="267"/>
      <c r="N525" s="267"/>
      <c r="O525" s="267"/>
      <c r="P525" s="219"/>
      <c r="Q525" s="268"/>
      <c r="R525" s="216"/>
      <c r="S525" s="224"/>
      <c r="T525" s="224"/>
      <c r="U525" s="239"/>
      <c r="V525" s="269"/>
      <c r="W525" s="270"/>
      <c r="X525" s="270"/>
      <c r="Y525" s="270"/>
      <c r="Z525" s="270"/>
      <c r="AB525" s="272"/>
    </row>
    <row r="526" spans="1:28" s="271" customFormat="1" ht="20.25" customHeight="1">
      <c r="A526" s="215"/>
      <c r="B526" s="216"/>
      <c r="C526" s="347"/>
      <c r="D526" s="216"/>
      <c r="E526" s="216"/>
      <c r="F526" s="216"/>
      <c r="G526" s="216"/>
      <c r="H526" s="217"/>
      <c r="I526" s="218"/>
      <c r="J526" s="218"/>
      <c r="K526" s="267"/>
      <c r="L526" s="267"/>
      <c r="M526" s="267"/>
      <c r="N526" s="267"/>
      <c r="O526" s="267"/>
      <c r="P526" s="219"/>
      <c r="Q526" s="268"/>
      <c r="R526" s="216"/>
      <c r="S526" s="224"/>
      <c r="T526" s="224"/>
      <c r="U526" s="239"/>
      <c r="V526" s="269"/>
      <c r="W526" s="270"/>
      <c r="X526" s="270"/>
      <c r="Y526" s="270"/>
      <c r="Z526" s="270"/>
      <c r="AB526" s="272"/>
    </row>
    <row r="527" spans="1:28" s="271" customFormat="1" ht="20.25" customHeight="1">
      <c r="A527" s="215"/>
      <c r="B527" s="216"/>
      <c r="C527" s="347"/>
      <c r="D527" s="216"/>
      <c r="E527" s="216"/>
      <c r="F527" s="216"/>
      <c r="G527" s="216"/>
      <c r="H527" s="217"/>
      <c r="I527" s="218"/>
      <c r="J527" s="218"/>
      <c r="K527" s="267"/>
      <c r="L527" s="267"/>
      <c r="M527" s="267"/>
      <c r="N527" s="267"/>
      <c r="O527" s="267"/>
      <c r="P527" s="219"/>
      <c r="Q527" s="268"/>
      <c r="R527" s="216"/>
      <c r="S527" s="224"/>
      <c r="T527" s="224"/>
      <c r="U527" s="239"/>
      <c r="V527" s="269"/>
      <c r="W527" s="270"/>
      <c r="X527" s="270"/>
      <c r="Y527" s="270"/>
      <c r="Z527" s="270"/>
      <c r="AB527" s="272"/>
    </row>
    <row r="528" spans="1:28" s="271" customFormat="1" ht="20.25" customHeight="1">
      <c r="A528" s="215"/>
      <c r="B528" s="216"/>
      <c r="C528" s="347"/>
      <c r="D528" s="216"/>
      <c r="E528" s="216"/>
      <c r="F528" s="216"/>
      <c r="G528" s="216"/>
      <c r="H528" s="217"/>
      <c r="I528" s="218"/>
      <c r="J528" s="218"/>
      <c r="K528" s="267"/>
      <c r="L528" s="267"/>
      <c r="M528" s="267"/>
      <c r="N528" s="267"/>
      <c r="O528" s="267"/>
      <c r="P528" s="219"/>
      <c r="Q528" s="268"/>
      <c r="R528" s="216"/>
      <c r="S528" s="224"/>
      <c r="T528" s="224"/>
      <c r="U528" s="239"/>
      <c r="V528" s="269"/>
      <c r="W528" s="270"/>
      <c r="X528" s="270"/>
      <c r="Y528" s="270"/>
      <c r="Z528" s="270"/>
      <c r="AB528" s="272"/>
    </row>
    <row r="529" spans="1:28" s="271" customFormat="1" ht="20.25" customHeight="1">
      <c r="A529" s="215"/>
      <c r="B529" s="216"/>
      <c r="C529" s="347"/>
      <c r="D529" s="216"/>
      <c r="E529" s="216"/>
      <c r="F529" s="216"/>
      <c r="G529" s="216"/>
      <c r="H529" s="217"/>
      <c r="I529" s="218"/>
      <c r="J529" s="218"/>
      <c r="K529" s="267"/>
      <c r="L529" s="267"/>
      <c r="M529" s="267"/>
      <c r="N529" s="267"/>
      <c r="O529" s="267"/>
      <c r="P529" s="219"/>
      <c r="Q529" s="268"/>
      <c r="R529" s="216"/>
      <c r="S529" s="224"/>
      <c r="T529" s="224"/>
      <c r="U529" s="239"/>
      <c r="V529" s="269"/>
      <c r="W529" s="270"/>
      <c r="X529" s="270"/>
      <c r="Y529" s="270"/>
      <c r="Z529" s="270"/>
      <c r="AB529" s="272"/>
    </row>
    <row r="530" spans="1:28" s="271" customFormat="1" ht="20.25" customHeight="1">
      <c r="A530" s="215"/>
      <c r="B530" s="216"/>
      <c r="C530" s="347"/>
      <c r="D530" s="216"/>
      <c r="E530" s="216"/>
      <c r="F530" s="216"/>
      <c r="G530" s="216"/>
      <c r="H530" s="217"/>
      <c r="I530" s="218"/>
      <c r="J530" s="218"/>
      <c r="K530" s="267"/>
      <c r="L530" s="267"/>
      <c r="M530" s="267"/>
      <c r="N530" s="267"/>
      <c r="O530" s="267"/>
      <c r="P530" s="219"/>
      <c r="Q530" s="268"/>
      <c r="R530" s="216"/>
      <c r="S530" s="224"/>
      <c r="T530" s="224"/>
      <c r="U530" s="239"/>
      <c r="V530" s="269"/>
      <c r="W530" s="270"/>
      <c r="X530" s="270"/>
      <c r="Y530" s="270"/>
      <c r="Z530" s="270"/>
      <c r="AB530" s="272"/>
    </row>
    <row r="531" spans="1:28" s="271" customFormat="1" ht="20.25" customHeight="1">
      <c r="A531" s="215"/>
      <c r="B531" s="216"/>
      <c r="C531" s="347"/>
      <c r="D531" s="216"/>
      <c r="E531" s="216"/>
      <c r="F531" s="216"/>
      <c r="G531" s="216"/>
      <c r="H531" s="217"/>
      <c r="I531" s="218"/>
      <c r="J531" s="218"/>
      <c r="K531" s="267"/>
      <c r="L531" s="267"/>
      <c r="M531" s="267"/>
      <c r="N531" s="267"/>
      <c r="O531" s="267"/>
      <c r="P531" s="219"/>
      <c r="Q531" s="268"/>
      <c r="R531" s="216"/>
      <c r="S531" s="224"/>
      <c r="T531" s="224"/>
      <c r="U531" s="239"/>
      <c r="V531" s="269"/>
      <c r="W531" s="270"/>
      <c r="X531" s="270"/>
      <c r="Y531" s="270"/>
      <c r="Z531" s="270"/>
      <c r="AB531" s="272"/>
    </row>
    <row r="532" spans="1:28" s="271" customFormat="1" ht="20.25" customHeight="1">
      <c r="A532" s="215"/>
      <c r="B532" s="216"/>
      <c r="C532" s="347"/>
      <c r="D532" s="216"/>
      <c r="E532" s="216"/>
      <c r="F532" s="216"/>
      <c r="G532" s="216"/>
      <c r="H532" s="217"/>
      <c r="I532" s="218"/>
      <c r="J532" s="218"/>
      <c r="K532" s="267"/>
      <c r="L532" s="267"/>
      <c r="M532" s="267"/>
      <c r="N532" s="267"/>
      <c r="O532" s="267"/>
      <c r="P532" s="219"/>
      <c r="Q532" s="268"/>
      <c r="R532" s="216"/>
      <c r="S532" s="224"/>
      <c r="T532" s="224"/>
      <c r="U532" s="239"/>
      <c r="V532" s="269"/>
      <c r="W532" s="270"/>
      <c r="X532" s="270"/>
      <c r="Y532" s="270"/>
      <c r="Z532" s="270"/>
      <c r="AB532" s="272"/>
    </row>
    <row r="533" spans="1:28" s="271" customFormat="1" ht="20.25" customHeight="1">
      <c r="A533" s="215"/>
      <c r="B533" s="216"/>
      <c r="C533" s="347"/>
      <c r="D533" s="216"/>
      <c r="E533" s="216"/>
      <c r="F533" s="216"/>
      <c r="G533" s="216"/>
      <c r="H533" s="217"/>
      <c r="I533" s="218"/>
      <c r="J533" s="218"/>
      <c r="K533" s="267"/>
      <c r="L533" s="267"/>
      <c r="M533" s="267"/>
      <c r="N533" s="267"/>
      <c r="O533" s="267"/>
      <c r="P533" s="219"/>
      <c r="Q533" s="268"/>
      <c r="R533" s="216"/>
      <c r="S533" s="224"/>
      <c r="T533" s="224"/>
      <c r="U533" s="239"/>
      <c r="V533" s="269"/>
      <c r="W533" s="270"/>
      <c r="X533" s="270"/>
      <c r="Y533" s="270"/>
      <c r="Z533" s="270"/>
      <c r="AB533" s="272"/>
    </row>
    <row r="534" spans="1:28" s="271" customFormat="1" ht="20.25" customHeight="1">
      <c r="A534" s="215"/>
      <c r="B534" s="216"/>
      <c r="C534" s="347"/>
      <c r="D534" s="216"/>
      <c r="E534" s="216"/>
      <c r="F534" s="216"/>
      <c r="G534" s="216"/>
      <c r="H534" s="217"/>
      <c r="I534" s="218"/>
      <c r="J534" s="218"/>
      <c r="K534" s="267"/>
      <c r="L534" s="267"/>
      <c r="M534" s="267"/>
      <c r="N534" s="267"/>
      <c r="O534" s="267"/>
      <c r="P534" s="219"/>
      <c r="Q534" s="268"/>
      <c r="R534" s="216"/>
      <c r="S534" s="224"/>
      <c r="T534" s="224"/>
      <c r="U534" s="239"/>
      <c r="V534" s="269"/>
      <c r="W534" s="270"/>
      <c r="X534" s="270"/>
      <c r="Y534" s="270"/>
      <c r="Z534" s="270"/>
      <c r="AB534" s="272"/>
    </row>
    <row r="535" spans="1:28" s="271" customFormat="1" ht="20.25" customHeight="1">
      <c r="A535" s="215"/>
      <c r="B535" s="216"/>
      <c r="C535" s="347"/>
      <c r="D535" s="216"/>
      <c r="E535" s="216"/>
      <c r="F535" s="216"/>
      <c r="G535" s="216"/>
      <c r="H535" s="217"/>
      <c r="I535" s="218"/>
      <c r="J535" s="218"/>
      <c r="K535" s="267"/>
      <c r="L535" s="267"/>
      <c r="M535" s="267"/>
      <c r="N535" s="267"/>
      <c r="O535" s="267"/>
      <c r="P535" s="219"/>
      <c r="Q535" s="268"/>
      <c r="R535" s="216"/>
      <c r="S535" s="224"/>
      <c r="T535" s="224"/>
      <c r="U535" s="239"/>
      <c r="V535" s="269"/>
      <c r="W535" s="270"/>
      <c r="X535" s="270"/>
      <c r="Y535" s="270"/>
      <c r="Z535" s="270"/>
      <c r="AB535" s="272"/>
    </row>
    <row r="536" spans="1:28" s="271" customFormat="1" ht="20.25" customHeight="1">
      <c r="A536" s="215"/>
      <c r="B536" s="216"/>
      <c r="C536" s="347"/>
      <c r="D536" s="216"/>
      <c r="E536" s="216"/>
      <c r="F536" s="216"/>
      <c r="G536" s="216"/>
      <c r="H536" s="217"/>
      <c r="I536" s="218"/>
      <c r="J536" s="218"/>
      <c r="K536" s="267"/>
      <c r="L536" s="267"/>
      <c r="M536" s="267"/>
      <c r="N536" s="267"/>
      <c r="O536" s="267"/>
      <c r="P536" s="219"/>
      <c r="Q536" s="268"/>
      <c r="R536" s="216"/>
      <c r="S536" s="224"/>
      <c r="T536" s="224"/>
      <c r="U536" s="239"/>
      <c r="V536" s="269"/>
      <c r="W536" s="270"/>
      <c r="X536" s="270"/>
      <c r="Y536" s="270"/>
      <c r="Z536" s="270"/>
      <c r="AB536" s="272"/>
    </row>
    <row r="537" spans="1:28" s="271" customFormat="1" ht="20.25" customHeight="1">
      <c r="A537" s="215"/>
      <c r="B537" s="216"/>
      <c r="C537" s="347"/>
      <c r="D537" s="216"/>
      <c r="E537" s="216"/>
      <c r="F537" s="216"/>
      <c r="G537" s="216"/>
      <c r="H537" s="217"/>
      <c r="I537" s="218"/>
      <c r="J537" s="218"/>
      <c r="K537" s="267"/>
      <c r="L537" s="267"/>
      <c r="M537" s="267"/>
      <c r="N537" s="267"/>
      <c r="O537" s="267"/>
      <c r="P537" s="219"/>
      <c r="Q537" s="268"/>
      <c r="R537" s="216"/>
      <c r="S537" s="224"/>
      <c r="T537" s="224"/>
      <c r="U537" s="239"/>
      <c r="V537" s="269"/>
      <c r="W537" s="270"/>
      <c r="X537" s="270"/>
      <c r="Y537" s="270"/>
      <c r="Z537" s="270"/>
      <c r="AB537" s="272"/>
    </row>
    <row r="538" spans="1:28" s="271" customFormat="1" ht="20.25" customHeight="1">
      <c r="A538" s="215"/>
      <c r="B538" s="216"/>
      <c r="C538" s="347"/>
      <c r="D538" s="216"/>
      <c r="E538" s="216"/>
      <c r="F538" s="216"/>
      <c r="G538" s="216"/>
      <c r="H538" s="217"/>
      <c r="I538" s="218"/>
      <c r="J538" s="218"/>
      <c r="K538" s="267"/>
      <c r="L538" s="267"/>
      <c r="M538" s="267"/>
      <c r="N538" s="267"/>
      <c r="O538" s="267"/>
      <c r="P538" s="219"/>
      <c r="Q538" s="268"/>
      <c r="R538" s="216"/>
      <c r="S538" s="224"/>
      <c r="T538" s="224"/>
      <c r="U538" s="239"/>
      <c r="V538" s="269"/>
      <c r="W538" s="270"/>
      <c r="X538" s="270"/>
      <c r="Y538" s="270"/>
      <c r="Z538" s="270"/>
      <c r="AB538" s="272"/>
    </row>
    <row r="539" spans="1:28" s="271" customFormat="1" ht="20.25" customHeight="1">
      <c r="A539" s="215"/>
      <c r="B539" s="216"/>
      <c r="C539" s="347"/>
      <c r="D539" s="216"/>
      <c r="E539" s="216"/>
      <c r="F539" s="216"/>
      <c r="G539" s="216"/>
      <c r="H539" s="217"/>
      <c r="I539" s="218"/>
      <c r="J539" s="218"/>
      <c r="K539" s="267"/>
      <c r="L539" s="267"/>
      <c r="M539" s="267"/>
      <c r="N539" s="267"/>
      <c r="O539" s="267"/>
      <c r="P539" s="219"/>
      <c r="Q539" s="268"/>
      <c r="R539" s="216"/>
      <c r="S539" s="224"/>
      <c r="T539" s="224"/>
      <c r="U539" s="239"/>
      <c r="V539" s="269"/>
      <c r="W539" s="270"/>
      <c r="X539" s="270"/>
      <c r="Y539" s="270"/>
      <c r="Z539" s="270"/>
      <c r="AB539" s="272"/>
    </row>
    <row r="540" spans="1:28" s="271" customFormat="1" ht="20.25" customHeight="1">
      <c r="A540" s="215"/>
      <c r="B540" s="216"/>
      <c r="C540" s="347"/>
      <c r="D540" s="216"/>
      <c r="E540" s="216"/>
      <c r="F540" s="216"/>
      <c r="G540" s="216"/>
      <c r="H540" s="217"/>
      <c r="I540" s="218"/>
      <c r="J540" s="218"/>
      <c r="K540" s="267"/>
      <c r="L540" s="267"/>
      <c r="M540" s="267"/>
      <c r="N540" s="267"/>
      <c r="O540" s="267"/>
      <c r="P540" s="219"/>
      <c r="Q540" s="268"/>
      <c r="R540" s="216"/>
      <c r="S540" s="224"/>
      <c r="T540" s="224"/>
      <c r="U540" s="239"/>
      <c r="V540" s="269"/>
      <c r="W540" s="270"/>
      <c r="X540" s="270"/>
      <c r="Y540" s="270"/>
      <c r="Z540" s="270"/>
      <c r="AB540" s="272"/>
    </row>
    <row r="541" spans="1:28" s="271" customFormat="1" ht="20.25" customHeight="1">
      <c r="A541" s="215"/>
      <c r="B541" s="216"/>
      <c r="C541" s="347"/>
      <c r="D541" s="216"/>
      <c r="E541" s="216"/>
      <c r="F541" s="216"/>
      <c r="G541" s="216"/>
      <c r="H541" s="217"/>
      <c r="I541" s="218"/>
      <c r="J541" s="218"/>
      <c r="K541" s="267"/>
      <c r="L541" s="267"/>
      <c r="M541" s="267"/>
      <c r="N541" s="267"/>
      <c r="O541" s="267"/>
      <c r="P541" s="219"/>
      <c r="Q541" s="268"/>
      <c r="R541" s="216"/>
      <c r="S541" s="224"/>
      <c r="T541" s="224"/>
      <c r="U541" s="239"/>
      <c r="V541" s="269"/>
      <c r="W541" s="270"/>
      <c r="X541" s="270"/>
      <c r="Y541" s="270"/>
      <c r="Z541" s="270"/>
      <c r="AB541" s="272"/>
    </row>
    <row r="542" spans="1:28" s="271" customFormat="1" ht="20.25" customHeight="1">
      <c r="A542" s="215"/>
      <c r="B542" s="216"/>
      <c r="C542" s="347"/>
      <c r="D542" s="216"/>
      <c r="E542" s="216"/>
      <c r="F542" s="216"/>
      <c r="G542" s="216"/>
      <c r="H542" s="217"/>
      <c r="I542" s="218"/>
      <c r="J542" s="218"/>
      <c r="K542" s="267"/>
      <c r="L542" s="267"/>
      <c r="M542" s="267"/>
      <c r="N542" s="267"/>
      <c r="O542" s="267"/>
      <c r="P542" s="219"/>
      <c r="Q542" s="268"/>
      <c r="R542" s="216"/>
      <c r="S542" s="224"/>
      <c r="T542" s="224"/>
      <c r="U542" s="239"/>
      <c r="V542" s="269"/>
      <c r="W542" s="270"/>
      <c r="X542" s="270"/>
      <c r="Y542" s="270"/>
      <c r="Z542" s="270"/>
      <c r="AB542" s="272"/>
    </row>
    <row r="543" spans="1:28" s="271" customFormat="1" ht="20.25" customHeight="1">
      <c r="A543" s="215"/>
      <c r="B543" s="216"/>
      <c r="C543" s="347"/>
      <c r="D543" s="216"/>
      <c r="E543" s="216"/>
      <c r="F543" s="216"/>
      <c r="G543" s="216"/>
      <c r="H543" s="217"/>
      <c r="I543" s="218"/>
      <c r="J543" s="218"/>
      <c r="K543" s="267"/>
      <c r="L543" s="267"/>
      <c r="M543" s="267"/>
      <c r="N543" s="267"/>
      <c r="O543" s="267"/>
      <c r="P543" s="219"/>
      <c r="Q543" s="268"/>
      <c r="R543" s="216"/>
      <c r="S543" s="224"/>
      <c r="T543" s="224"/>
      <c r="U543" s="239"/>
      <c r="V543" s="269"/>
      <c r="W543" s="270"/>
      <c r="X543" s="270"/>
      <c r="Y543" s="270"/>
      <c r="Z543" s="270"/>
      <c r="AB543" s="272"/>
    </row>
    <row r="544" spans="1:28" s="271" customFormat="1" ht="20.25" customHeight="1">
      <c r="A544" s="215"/>
      <c r="B544" s="216"/>
      <c r="C544" s="347"/>
      <c r="D544" s="216"/>
      <c r="E544" s="216"/>
      <c r="F544" s="216"/>
      <c r="G544" s="216"/>
      <c r="H544" s="217"/>
      <c r="I544" s="218"/>
      <c r="J544" s="218"/>
      <c r="K544" s="267"/>
      <c r="L544" s="267"/>
      <c r="M544" s="267"/>
      <c r="N544" s="267"/>
      <c r="O544" s="267"/>
      <c r="P544" s="219"/>
      <c r="Q544" s="268"/>
      <c r="R544" s="216"/>
      <c r="S544" s="224"/>
      <c r="T544" s="224"/>
      <c r="U544" s="239"/>
      <c r="V544" s="269"/>
      <c r="W544" s="270"/>
      <c r="X544" s="270"/>
      <c r="Y544" s="270"/>
      <c r="Z544" s="270"/>
      <c r="AB544" s="272"/>
    </row>
    <row r="545" spans="1:28" s="271" customFormat="1" ht="20.25" customHeight="1">
      <c r="A545" s="215"/>
      <c r="B545" s="216"/>
      <c r="C545" s="347"/>
      <c r="D545" s="216"/>
      <c r="E545" s="216"/>
      <c r="F545" s="216"/>
      <c r="G545" s="216"/>
      <c r="H545" s="217"/>
      <c r="I545" s="218"/>
      <c r="J545" s="218"/>
      <c r="K545" s="267"/>
      <c r="L545" s="267"/>
      <c r="M545" s="267"/>
      <c r="N545" s="267"/>
      <c r="O545" s="267"/>
      <c r="P545" s="219"/>
      <c r="Q545" s="268"/>
      <c r="R545" s="216"/>
      <c r="S545" s="224"/>
      <c r="T545" s="224"/>
      <c r="U545" s="239"/>
      <c r="V545" s="269"/>
      <c r="W545" s="270"/>
      <c r="X545" s="270"/>
      <c r="Y545" s="270"/>
      <c r="Z545" s="270"/>
      <c r="AB545" s="272"/>
    </row>
    <row r="546" spans="1:28" s="271" customFormat="1" ht="20.25" customHeight="1">
      <c r="A546" s="215"/>
      <c r="B546" s="216"/>
      <c r="C546" s="347"/>
      <c r="D546" s="216"/>
      <c r="E546" s="216"/>
      <c r="F546" s="216"/>
      <c r="G546" s="216"/>
      <c r="H546" s="217"/>
      <c r="I546" s="218"/>
      <c r="J546" s="218"/>
      <c r="K546" s="267"/>
      <c r="L546" s="267"/>
      <c r="M546" s="267"/>
      <c r="N546" s="267"/>
      <c r="O546" s="267"/>
      <c r="P546" s="219"/>
      <c r="Q546" s="268"/>
      <c r="R546" s="216"/>
      <c r="S546" s="224"/>
      <c r="T546" s="224"/>
      <c r="U546" s="239"/>
      <c r="V546" s="269"/>
      <c r="W546" s="270"/>
      <c r="X546" s="270"/>
      <c r="Y546" s="270"/>
      <c r="Z546" s="270"/>
      <c r="AB546" s="272"/>
    </row>
    <row r="547" spans="1:28" s="271" customFormat="1" ht="20.25" customHeight="1">
      <c r="A547" s="215"/>
      <c r="B547" s="216"/>
      <c r="C547" s="347"/>
      <c r="D547" s="216"/>
      <c r="E547" s="216"/>
      <c r="F547" s="216"/>
      <c r="G547" s="216"/>
      <c r="H547" s="217"/>
      <c r="I547" s="218"/>
      <c r="J547" s="218"/>
      <c r="K547" s="267"/>
      <c r="L547" s="267"/>
      <c r="M547" s="267"/>
      <c r="N547" s="267"/>
      <c r="O547" s="267"/>
      <c r="P547" s="219"/>
      <c r="Q547" s="268"/>
      <c r="R547" s="216"/>
      <c r="S547" s="224"/>
      <c r="T547" s="224"/>
      <c r="U547" s="239"/>
      <c r="V547" s="269"/>
      <c r="W547" s="270"/>
      <c r="X547" s="270"/>
      <c r="Y547" s="270"/>
      <c r="Z547" s="270"/>
      <c r="AB547" s="272"/>
    </row>
    <row r="548" spans="1:28" s="271" customFormat="1" ht="20.25" customHeight="1">
      <c r="A548" s="215"/>
      <c r="B548" s="216"/>
      <c r="C548" s="347"/>
      <c r="D548" s="216"/>
      <c r="E548" s="216"/>
      <c r="F548" s="216"/>
      <c r="G548" s="216"/>
      <c r="H548" s="217"/>
      <c r="I548" s="218"/>
      <c r="J548" s="218"/>
      <c r="K548" s="267"/>
      <c r="L548" s="267"/>
      <c r="M548" s="267"/>
      <c r="N548" s="267"/>
      <c r="O548" s="267"/>
      <c r="P548" s="219"/>
      <c r="Q548" s="268"/>
      <c r="R548" s="216"/>
      <c r="S548" s="224"/>
      <c r="T548" s="224"/>
      <c r="U548" s="239"/>
      <c r="V548" s="269"/>
      <c r="W548" s="270"/>
      <c r="X548" s="270"/>
      <c r="Y548" s="270"/>
      <c r="Z548" s="270"/>
      <c r="AB548" s="272"/>
    </row>
    <row r="549" spans="1:28" s="271" customFormat="1" ht="20.25" customHeight="1">
      <c r="A549" s="215"/>
      <c r="B549" s="216"/>
      <c r="C549" s="347"/>
      <c r="D549" s="216"/>
      <c r="E549" s="216"/>
      <c r="F549" s="216"/>
      <c r="G549" s="216"/>
      <c r="H549" s="217"/>
      <c r="I549" s="218"/>
      <c r="J549" s="218"/>
      <c r="K549" s="267"/>
      <c r="L549" s="267"/>
      <c r="M549" s="267"/>
      <c r="N549" s="267"/>
      <c r="O549" s="267"/>
      <c r="P549" s="219"/>
      <c r="Q549" s="268"/>
      <c r="R549" s="216"/>
      <c r="S549" s="224"/>
      <c r="T549" s="224"/>
      <c r="U549" s="239"/>
      <c r="V549" s="269"/>
      <c r="W549" s="270"/>
      <c r="X549" s="270"/>
      <c r="Y549" s="270"/>
      <c r="Z549" s="270"/>
      <c r="AB549" s="272"/>
    </row>
    <row r="550" spans="1:28" s="271" customFormat="1" ht="20.25" customHeight="1">
      <c r="A550" s="215"/>
      <c r="B550" s="216"/>
      <c r="C550" s="347"/>
      <c r="D550" s="216"/>
      <c r="E550" s="216"/>
      <c r="F550" s="216"/>
      <c r="G550" s="216"/>
      <c r="H550" s="217"/>
      <c r="I550" s="218"/>
      <c r="J550" s="218"/>
      <c r="K550" s="267"/>
      <c r="L550" s="267"/>
      <c r="M550" s="267"/>
      <c r="N550" s="267"/>
      <c r="O550" s="267"/>
      <c r="P550" s="219"/>
      <c r="Q550" s="268"/>
      <c r="R550" s="216"/>
      <c r="S550" s="224"/>
      <c r="T550" s="224"/>
      <c r="U550" s="239"/>
      <c r="V550" s="269"/>
      <c r="W550" s="270"/>
      <c r="X550" s="270"/>
      <c r="Y550" s="270"/>
      <c r="Z550" s="270"/>
      <c r="AB550" s="272"/>
    </row>
    <row r="551" spans="1:28" s="271" customFormat="1" ht="20.25" customHeight="1">
      <c r="A551" s="215"/>
      <c r="B551" s="216"/>
      <c r="C551" s="347"/>
      <c r="D551" s="216"/>
      <c r="E551" s="216"/>
      <c r="F551" s="216"/>
      <c r="G551" s="216"/>
      <c r="H551" s="217"/>
      <c r="I551" s="218"/>
      <c r="J551" s="218"/>
      <c r="K551" s="267"/>
      <c r="L551" s="267"/>
      <c r="M551" s="267"/>
      <c r="N551" s="267"/>
      <c r="O551" s="267"/>
      <c r="P551" s="219"/>
      <c r="Q551" s="268"/>
      <c r="R551" s="216"/>
      <c r="S551" s="224"/>
      <c r="T551" s="224"/>
      <c r="U551" s="239"/>
      <c r="V551" s="269"/>
      <c r="W551" s="270"/>
      <c r="X551" s="270"/>
      <c r="Y551" s="270"/>
      <c r="Z551" s="270"/>
      <c r="AB551" s="272"/>
    </row>
    <row r="552" spans="1:28" s="271" customFormat="1" ht="20.25" customHeight="1">
      <c r="A552" s="215"/>
      <c r="B552" s="216"/>
      <c r="C552" s="347"/>
      <c r="D552" s="216"/>
      <c r="E552" s="216"/>
      <c r="F552" s="216"/>
      <c r="G552" s="216"/>
      <c r="H552" s="217"/>
      <c r="I552" s="218"/>
      <c r="J552" s="218"/>
      <c r="K552" s="267"/>
      <c r="L552" s="267"/>
      <c r="M552" s="267"/>
      <c r="N552" s="267"/>
      <c r="O552" s="267"/>
      <c r="P552" s="219"/>
      <c r="Q552" s="268"/>
      <c r="R552" s="216"/>
      <c r="S552" s="224"/>
      <c r="T552" s="224"/>
      <c r="U552" s="239"/>
      <c r="V552" s="269"/>
      <c r="W552" s="270"/>
      <c r="X552" s="270"/>
      <c r="Y552" s="270"/>
      <c r="Z552" s="270"/>
      <c r="AB552" s="272"/>
    </row>
    <row r="553" spans="1:28" s="271" customFormat="1" ht="20.25" customHeight="1">
      <c r="A553" s="215"/>
      <c r="B553" s="216"/>
      <c r="C553" s="347"/>
      <c r="D553" s="216"/>
      <c r="E553" s="216"/>
      <c r="F553" s="216"/>
      <c r="G553" s="216"/>
      <c r="H553" s="217"/>
      <c r="I553" s="218"/>
      <c r="J553" s="218"/>
      <c r="K553" s="267"/>
      <c r="L553" s="267"/>
      <c r="M553" s="267"/>
      <c r="N553" s="267"/>
      <c r="O553" s="267"/>
      <c r="P553" s="219"/>
      <c r="Q553" s="268"/>
      <c r="R553" s="216"/>
      <c r="S553" s="224"/>
      <c r="T553" s="224"/>
      <c r="U553" s="239"/>
      <c r="V553" s="269"/>
      <c r="W553" s="270"/>
      <c r="X553" s="270"/>
      <c r="Y553" s="270"/>
      <c r="Z553" s="270"/>
      <c r="AB553" s="272"/>
    </row>
    <row r="554" spans="1:28" s="271" customFormat="1" ht="20.25" customHeight="1">
      <c r="A554" s="215"/>
      <c r="B554" s="216"/>
      <c r="C554" s="347"/>
      <c r="D554" s="216"/>
      <c r="E554" s="216"/>
      <c r="F554" s="216"/>
      <c r="G554" s="216"/>
      <c r="H554" s="217"/>
      <c r="I554" s="218"/>
      <c r="J554" s="218"/>
      <c r="K554" s="267"/>
      <c r="L554" s="267"/>
      <c r="M554" s="267"/>
      <c r="N554" s="267"/>
      <c r="O554" s="267"/>
      <c r="P554" s="219"/>
      <c r="Q554" s="268"/>
      <c r="R554" s="216"/>
      <c r="S554" s="224"/>
      <c r="T554" s="224"/>
      <c r="U554" s="239"/>
      <c r="V554" s="269"/>
      <c r="W554" s="270"/>
      <c r="X554" s="270"/>
      <c r="Y554" s="270"/>
      <c r="Z554" s="270"/>
      <c r="AB554" s="272"/>
    </row>
    <row r="555" spans="1:28" s="271" customFormat="1" ht="20.25" customHeight="1">
      <c r="A555" s="215"/>
      <c r="B555" s="216"/>
      <c r="C555" s="347"/>
      <c r="D555" s="216"/>
      <c r="E555" s="216"/>
      <c r="F555" s="216"/>
      <c r="G555" s="216"/>
      <c r="H555" s="217"/>
      <c r="I555" s="218"/>
      <c r="J555" s="218"/>
      <c r="K555" s="267"/>
      <c r="L555" s="267"/>
      <c r="M555" s="267"/>
      <c r="N555" s="267"/>
      <c r="O555" s="267"/>
      <c r="P555" s="219"/>
      <c r="Q555" s="268"/>
      <c r="R555" s="216"/>
      <c r="S555" s="224"/>
      <c r="T555" s="224"/>
      <c r="U555" s="239"/>
      <c r="V555" s="269"/>
      <c r="W555" s="270"/>
      <c r="X555" s="270"/>
      <c r="Y555" s="270"/>
      <c r="Z555" s="270"/>
      <c r="AB555" s="272"/>
    </row>
    <row r="556" spans="1:28" s="271" customFormat="1" ht="20.25" customHeight="1">
      <c r="A556" s="215"/>
      <c r="B556" s="216"/>
      <c r="C556" s="347"/>
      <c r="D556" s="216"/>
      <c r="E556" s="216"/>
      <c r="F556" s="216"/>
      <c r="G556" s="216"/>
      <c r="H556" s="217"/>
      <c r="I556" s="218"/>
      <c r="J556" s="218"/>
      <c r="K556" s="267"/>
      <c r="L556" s="267"/>
      <c r="M556" s="267"/>
      <c r="N556" s="267"/>
      <c r="O556" s="267"/>
      <c r="P556" s="219"/>
      <c r="Q556" s="268"/>
      <c r="R556" s="216"/>
      <c r="S556" s="224"/>
      <c r="T556" s="224"/>
      <c r="U556" s="239"/>
      <c r="V556" s="269"/>
      <c r="W556" s="270"/>
      <c r="X556" s="270"/>
      <c r="Y556" s="270"/>
      <c r="Z556" s="270"/>
      <c r="AB556" s="272"/>
    </row>
    <row r="557" spans="1:28" s="271" customFormat="1" ht="20.25" customHeight="1">
      <c r="A557" s="215"/>
      <c r="B557" s="216"/>
      <c r="C557" s="347"/>
      <c r="D557" s="216"/>
      <c r="E557" s="216"/>
      <c r="F557" s="216"/>
      <c r="G557" s="216"/>
      <c r="H557" s="217"/>
      <c r="I557" s="218"/>
      <c r="J557" s="218"/>
      <c r="K557" s="267"/>
      <c r="L557" s="267"/>
      <c r="M557" s="267"/>
      <c r="N557" s="267"/>
      <c r="O557" s="267"/>
      <c r="P557" s="219"/>
      <c r="Q557" s="268"/>
      <c r="R557" s="216"/>
      <c r="S557" s="224"/>
      <c r="T557" s="224"/>
      <c r="U557" s="239"/>
      <c r="V557" s="269"/>
      <c r="W557" s="270"/>
      <c r="X557" s="270"/>
      <c r="Y557" s="270"/>
      <c r="Z557" s="270"/>
      <c r="AB557" s="272"/>
    </row>
    <row r="558" spans="1:28" s="271" customFormat="1" ht="20.25" customHeight="1">
      <c r="A558" s="215"/>
      <c r="B558" s="216"/>
      <c r="C558" s="347"/>
      <c r="D558" s="216"/>
      <c r="E558" s="216"/>
      <c r="F558" s="216"/>
      <c r="G558" s="216"/>
      <c r="H558" s="217"/>
      <c r="I558" s="218"/>
      <c r="J558" s="218"/>
      <c r="K558" s="267"/>
      <c r="L558" s="267"/>
      <c r="M558" s="267"/>
      <c r="N558" s="267"/>
      <c r="O558" s="267"/>
      <c r="P558" s="219"/>
      <c r="Q558" s="268"/>
      <c r="R558" s="216"/>
      <c r="S558" s="224"/>
      <c r="T558" s="224"/>
      <c r="U558" s="239"/>
      <c r="V558" s="269"/>
      <c r="W558" s="270"/>
      <c r="X558" s="270"/>
      <c r="Y558" s="270"/>
      <c r="Z558" s="270"/>
      <c r="AB558" s="272"/>
    </row>
    <row r="559" spans="1:28" s="271" customFormat="1" ht="20.25" customHeight="1">
      <c r="A559" s="215"/>
      <c r="B559" s="216"/>
      <c r="C559" s="347"/>
      <c r="D559" s="216"/>
      <c r="E559" s="216"/>
      <c r="F559" s="216"/>
      <c r="G559" s="216"/>
      <c r="H559" s="217"/>
      <c r="I559" s="218"/>
      <c r="J559" s="218"/>
      <c r="K559" s="267"/>
      <c r="L559" s="267"/>
      <c r="M559" s="267"/>
      <c r="N559" s="267"/>
      <c r="O559" s="267"/>
      <c r="P559" s="219"/>
      <c r="Q559" s="268"/>
      <c r="R559" s="216"/>
      <c r="S559" s="224"/>
      <c r="T559" s="224"/>
      <c r="U559" s="239"/>
      <c r="V559" s="269"/>
      <c r="W559" s="270"/>
      <c r="X559" s="270"/>
      <c r="Y559" s="270"/>
      <c r="Z559" s="270"/>
      <c r="AB559" s="272"/>
    </row>
    <row r="560" spans="1:28" s="271" customFormat="1" ht="20.25" customHeight="1">
      <c r="A560" s="215"/>
      <c r="B560" s="216"/>
      <c r="C560" s="347"/>
      <c r="D560" s="216"/>
      <c r="E560" s="216"/>
      <c r="F560" s="216"/>
      <c r="G560" s="216"/>
      <c r="H560" s="217"/>
      <c r="I560" s="218"/>
      <c r="J560" s="218"/>
      <c r="K560" s="267"/>
      <c r="L560" s="267"/>
      <c r="M560" s="267"/>
      <c r="N560" s="267"/>
      <c r="O560" s="267"/>
      <c r="P560" s="219"/>
      <c r="Q560" s="268"/>
      <c r="R560" s="216"/>
      <c r="S560" s="224"/>
      <c r="T560" s="224"/>
      <c r="U560" s="239"/>
      <c r="V560" s="269"/>
      <c r="W560" s="270"/>
      <c r="X560" s="270"/>
      <c r="Y560" s="270"/>
      <c r="Z560" s="270"/>
      <c r="AB560" s="272"/>
    </row>
    <row r="561" spans="1:28" s="271" customFormat="1" ht="20.25" customHeight="1">
      <c r="A561" s="215"/>
      <c r="B561" s="216"/>
      <c r="C561" s="347"/>
      <c r="D561" s="216"/>
      <c r="E561" s="216"/>
      <c r="F561" s="216"/>
      <c r="G561" s="216"/>
      <c r="H561" s="217"/>
      <c r="I561" s="218"/>
      <c r="J561" s="218"/>
      <c r="K561" s="267"/>
      <c r="L561" s="267"/>
      <c r="M561" s="267"/>
      <c r="N561" s="267"/>
      <c r="O561" s="267"/>
      <c r="P561" s="219"/>
      <c r="Q561" s="268"/>
      <c r="R561" s="216"/>
      <c r="S561" s="224"/>
      <c r="T561" s="224"/>
      <c r="U561" s="239"/>
      <c r="V561" s="269"/>
      <c r="W561" s="270"/>
      <c r="X561" s="270"/>
      <c r="Y561" s="270"/>
      <c r="Z561" s="270"/>
      <c r="AB561" s="272"/>
    </row>
    <row r="562" spans="1:28" s="271" customFormat="1" ht="20.25" customHeight="1">
      <c r="A562" s="215"/>
      <c r="B562" s="216"/>
      <c r="C562" s="347"/>
      <c r="D562" s="216"/>
      <c r="E562" s="216"/>
      <c r="F562" s="216"/>
      <c r="G562" s="216"/>
      <c r="H562" s="217"/>
      <c r="I562" s="218"/>
      <c r="J562" s="218"/>
      <c r="K562" s="267"/>
      <c r="L562" s="267"/>
      <c r="M562" s="267"/>
      <c r="N562" s="267"/>
      <c r="O562" s="267"/>
      <c r="P562" s="219"/>
      <c r="Q562" s="268"/>
      <c r="R562" s="216"/>
      <c r="S562" s="224"/>
      <c r="T562" s="224"/>
      <c r="U562" s="239"/>
      <c r="V562" s="269"/>
      <c r="W562" s="270"/>
      <c r="X562" s="270"/>
      <c r="Y562" s="270"/>
      <c r="Z562" s="270"/>
      <c r="AB562" s="272"/>
    </row>
    <row r="563" spans="1:28" s="271" customFormat="1" ht="20.25" customHeight="1">
      <c r="A563" s="215"/>
      <c r="B563" s="216"/>
      <c r="C563" s="347"/>
      <c r="D563" s="216"/>
      <c r="E563" s="216"/>
      <c r="F563" s="216"/>
      <c r="G563" s="216"/>
      <c r="H563" s="217"/>
      <c r="I563" s="218"/>
      <c r="J563" s="218"/>
      <c r="K563" s="267"/>
      <c r="L563" s="267"/>
      <c r="M563" s="267"/>
      <c r="N563" s="267"/>
      <c r="O563" s="267"/>
      <c r="P563" s="219"/>
      <c r="Q563" s="268"/>
      <c r="R563" s="216"/>
      <c r="S563" s="224"/>
      <c r="T563" s="224"/>
      <c r="U563" s="239"/>
      <c r="V563" s="269"/>
      <c r="W563" s="270"/>
      <c r="X563" s="270"/>
      <c r="Y563" s="270"/>
      <c r="Z563" s="270"/>
      <c r="AB563" s="272"/>
    </row>
    <row r="564" spans="1:28" s="271" customFormat="1" ht="20.25" customHeight="1">
      <c r="A564" s="215"/>
      <c r="B564" s="216"/>
      <c r="C564" s="347"/>
      <c r="D564" s="216"/>
      <c r="E564" s="216"/>
      <c r="F564" s="216"/>
      <c r="G564" s="216"/>
      <c r="H564" s="217"/>
      <c r="I564" s="218"/>
      <c r="J564" s="218"/>
      <c r="K564" s="267"/>
      <c r="L564" s="267"/>
      <c r="M564" s="267"/>
      <c r="N564" s="267"/>
      <c r="O564" s="267"/>
      <c r="P564" s="219"/>
      <c r="Q564" s="268"/>
      <c r="R564" s="216"/>
      <c r="S564" s="224"/>
      <c r="T564" s="224"/>
      <c r="U564" s="239"/>
      <c r="V564" s="269"/>
      <c r="W564" s="270"/>
      <c r="X564" s="270"/>
      <c r="Y564" s="270"/>
      <c r="Z564" s="270"/>
      <c r="AB564" s="272"/>
    </row>
    <row r="565" spans="1:28" s="271" customFormat="1" ht="20.25" customHeight="1">
      <c r="A565" s="215"/>
      <c r="B565" s="216"/>
      <c r="C565" s="347"/>
      <c r="D565" s="216"/>
      <c r="E565" s="216"/>
      <c r="F565" s="216"/>
      <c r="G565" s="216"/>
      <c r="H565" s="217"/>
      <c r="I565" s="218"/>
      <c r="J565" s="218"/>
      <c r="K565" s="267"/>
      <c r="L565" s="267"/>
      <c r="M565" s="267"/>
      <c r="N565" s="267"/>
      <c r="O565" s="267"/>
      <c r="P565" s="219"/>
      <c r="Q565" s="268"/>
      <c r="R565" s="216"/>
      <c r="S565" s="224"/>
      <c r="T565" s="224"/>
      <c r="U565" s="239"/>
      <c r="V565" s="269"/>
      <c r="W565" s="270"/>
      <c r="X565" s="270"/>
      <c r="Y565" s="270"/>
      <c r="Z565" s="270"/>
      <c r="AB565" s="272"/>
    </row>
    <row r="566" spans="1:28" s="271" customFormat="1" ht="20.25" customHeight="1">
      <c r="A566" s="215"/>
      <c r="B566" s="216"/>
      <c r="C566" s="347"/>
      <c r="D566" s="216"/>
      <c r="E566" s="216"/>
      <c r="F566" s="216"/>
      <c r="G566" s="216"/>
      <c r="H566" s="217"/>
      <c r="I566" s="218"/>
      <c r="J566" s="218"/>
      <c r="K566" s="267"/>
      <c r="L566" s="267"/>
      <c r="M566" s="267"/>
      <c r="N566" s="267"/>
      <c r="O566" s="267"/>
      <c r="P566" s="219"/>
      <c r="Q566" s="268"/>
      <c r="R566" s="216"/>
      <c r="S566" s="224"/>
      <c r="T566" s="224"/>
      <c r="U566" s="239"/>
      <c r="V566" s="269"/>
      <c r="W566" s="270"/>
      <c r="X566" s="270"/>
      <c r="Y566" s="270"/>
      <c r="Z566" s="270"/>
      <c r="AB566" s="272"/>
    </row>
    <row r="567" spans="1:28" s="271" customFormat="1" ht="20.25" customHeight="1">
      <c r="A567" s="215"/>
      <c r="B567" s="216"/>
      <c r="C567" s="347"/>
      <c r="D567" s="216"/>
      <c r="E567" s="216"/>
      <c r="F567" s="216"/>
      <c r="G567" s="216"/>
      <c r="H567" s="217"/>
      <c r="I567" s="218"/>
      <c r="J567" s="218"/>
      <c r="K567" s="267"/>
      <c r="L567" s="267"/>
      <c r="M567" s="267"/>
      <c r="N567" s="267"/>
      <c r="O567" s="267"/>
      <c r="P567" s="219"/>
      <c r="Q567" s="268"/>
      <c r="R567" s="216"/>
      <c r="S567" s="224"/>
      <c r="T567" s="224"/>
      <c r="U567" s="239"/>
      <c r="V567" s="269"/>
      <c r="W567" s="270"/>
      <c r="X567" s="270"/>
      <c r="Y567" s="270"/>
      <c r="Z567" s="270"/>
      <c r="AB567" s="272"/>
    </row>
    <row r="568" spans="1:28" s="271" customFormat="1" ht="20.25" customHeight="1">
      <c r="A568" s="215"/>
      <c r="B568" s="216"/>
      <c r="C568" s="347"/>
      <c r="D568" s="216"/>
      <c r="E568" s="216"/>
      <c r="F568" s="216"/>
      <c r="G568" s="216"/>
      <c r="H568" s="217"/>
      <c r="I568" s="218"/>
      <c r="J568" s="218"/>
      <c r="K568" s="267"/>
      <c r="L568" s="267"/>
      <c r="M568" s="267"/>
      <c r="N568" s="267"/>
      <c r="O568" s="267"/>
      <c r="P568" s="219"/>
      <c r="Q568" s="268"/>
      <c r="R568" s="216"/>
      <c r="S568" s="224"/>
      <c r="T568" s="224"/>
      <c r="U568" s="239"/>
      <c r="V568" s="269"/>
      <c r="W568" s="270"/>
      <c r="X568" s="270"/>
      <c r="Y568" s="270"/>
      <c r="Z568" s="270"/>
      <c r="AB568" s="272"/>
    </row>
    <row r="569" spans="1:28" s="271" customFormat="1" ht="20.25" customHeight="1">
      <c r="A569" s="215"/>
      <c r="B569" s="216"/>
      <c r="C569" s="347"/>
      <c r="D569" s="216"/>
      <c r="E569" s="216"/>
      <c r="F569" s="216"/>
      <c r="G569" s="216"/>
      <c r="H569" s="217"/>
      <c r="I569" s="218"/>
      <c r="J569" s="218"/>
      <c r="K569" s="267"/>
      <c r="L569" s="267"/>
      <c r="M569" s="267"/>
      <c r="N569" s="267"/>
      <c r="O569" s="267"/>
      <c r="P569" s="219"/>
      <c r="Q569" s="268"/>
      <c r="R569" s="216"/>
      <c r="S569" s="224"/>
      <c r="T569" s="224"/>
      <c r="U569" s="239"/>
      <c r="V569" s="269"/>
      <c r="W569" s="270"/>
      <c r="X569" s="270"/>
      <c r="Y569" s="270"/>
      <c r="Z569" s="270"/>
      <c r="AB569" s="272"/>
    </row>
    <row r="570" spans="1:28" s="271" customFormat="1" ht="20.25" customHeight="1">
      <c r="A570" s="215"/>
      <c r="B570" s="216"/>
      <c r="C570" s="347"/>
      <c r="D570" s="216"/>
      <c r="E570" s="216"/>
      <c r="F570" s="216"/>
      <c r="G570" s="216"/>
      <c r="H570" s="217"/>
      <c r="I570" s="218"/>
      <c r="J570" s="218"/>
      <c r="K570" s="267"/>
      <c r="L570" s="267"/>
      <c r="M570" s="267"/>
      <c r="N570" s="267"/>
      <c r="O570" s="267"/>
      <c r="P570" s="219"/>
      <c r="Q570" s="268"/>
      <c r="R570" s="216"/>
      <c r="S570" s="224"/>
      <c r="T570" s="224"/>
      <c r="U570" s="239"/>
      <c r="V570" s="269"/>
      <c r="W570" s="270"/>
      <c r="X570" s="270"/>
      <c r="Y570" s="270"/>
      <c r="Z570" s="270"/>
      <c r="AB570" s="272"/>
    </row>
    <row r="571" spans="1:28" s="271" customFormat="1" ht="20.25" customHeight="1">
      <c r="A571" s="215"/>
      <c r="B571" s="216"/>
      <c r="C571" s="347"/>
      <c r="D571" s="216"/>
      <c r="E571" s="216"/>
      <c r="F571" s="216"/>
      <c r="G571" s="216"/>
      <c r="H571" s="217"/>
      <c r="I571" s="218"/>
      <c r="J571" s="218"/>
      <c r="K571" s="267"/>
      <c r="L571" s="267"/>
      <c r="M571" s="267"/>
      <c r="N571" s="267"/>
      <c r="O571" s="267"/>
      <c r="P571" s="219"/>
      <c r="Q571" s="268"/>
      <c r="R571" s="216"/>
      <c r="S571" s="224"/>
      <c r="T571" s="224"/>
      <c r="U571" s="239"/>
      <c r="V571" s="269"/>
      <c r="W571" s="270"/>
      <c r="X571" s="270"/>
      <c r="Y571" s="270"/>
      <c r="Z571" s="270"/>
      <c r="AB571" s="272"/>
    </row>
    <row r="572" spans="1:28" s="271" customFormat="1" ht="20.25" customHeight="1">
      <c r="A572" s="215"/>
      <c r="B572" s="216"/>
      <c r="C572" s="347"/>
      <c r="D572" s="216"/>
      <c r="E572" s="216"/>
      <c r="F572" s="216"/>
      <c r="G572" s="216"/>
      <c r="H572" s="217"/>
      <c r="I572" s="218"/>
      <c r="J572" s="218"/>
      <c r="K572" s="267"/>
      <c r="L572" s="267"/>
      <c r="M572" s="267"/>
      <c r="N572" s="267"/>
      <c r="O572" s="267"/>
      <c r="P572" s="219"/>
      <c r="Q572" s="268"/>
      <c r="R572" s="216"/>
      <c r="S572" s="224"/>
      <c r="T572" s="224"/>
      <c r="U572" s="239"/>
      <c r="V572" s="269"/>
      <c r="W572" s="270"/>
      <c r="X572" s="270"/>
      <c r="Y572" s="270"/>
      <c r="Z572" s="270"/>
      <c r="AB572" s="272"/>
    </row>
    <row r="573" spans="1:28" s="271" customFormat="1" ht="20.25" customHeight="1">
      <c r="A573" s="215"/>
      <c r="B573" s="216"/>
      <c r="C573" s="347"/>
      <c r="D573" s="216"/>
      <c r="E573" s="216"/>
      <c r="F573" s="216"/>
      <c r="G573" s="216"/>
      <c r="H573" s="217"/>
      <c r="I573" s="218"/>
      <c r="J573" s="218"/>
      <c r="K573" s="267"/>
      <c r="L573" s="267"/>
      <c r="M573" s="267"/>
      <c r="N573" s="267"/>
      <c r="O573" s="267"/>
      <c r="P573" s="219"/>
      <c r="Q573" s="268"/>
      <c r="R573" s="216"/>
      <c r="S573" s="224"/>
      <c r="T573" s="224"/>
      <c r="U573" s="239"/>
      <c r="V573" s="269"/>
      <c r="W573" s="270"/>
      <c r="X573" s="270"/>
      <c r="Y573" s="270"/>
      <c r="Z573" s="270"/>
      <c r="AB573" s="272"/>
    </row>
    <row r="574" spans="1:28" s="271" customFormat="1" ht="20.25" customHeight="1">
      <c r="A574" s="215"/>
      <c r="B574" s="216"/>
      <c r="C574" s="347"/>
      <c r="D574" s="216"/>
      <c r="E574" s="216"/>
      <c r="F574" s="216"/>
      <c r="G574" s="216"/>
      <c r="H574" s="217"/>
      <c r="I574" s="218"/>
      <c r="J574" s="218"/>
      <c r="K574" s="267"/>
      <c r="L574" s="267"/>
      <c r="M574" s="267"/>
      <c r="N574" s="267"/>
      <c r="O574" s="267"/>
      <c r="P574" s="219"/>
      <c r="Q574" s="268"/>
      <c r="R574" s="216"/>
      <c r="S574" s="224"/>
      <c r="T574" s="224"/>
      <c r="U574" s="239"/>
      <c r="V574" s="269"/>
      <c r="W574" s="270"/>
      <c r="X574" s="270"/>
      <c r="Y574" s="270"/>
      <c r="Z574" s="270"/>
      <c r="AB574" s="272"/>
    </row>
    <row r="575" spans="1:28" s="271" customFormat="1" ht="20.25" customHeight="1">
      <c r="A575" s="215"/>
      <c r="B575" s="216"/>
      <c r="C575" s="347"/>
      <c r="D575" s="216"/>
      <c r="E575" s="216"/>
      <c r="F575" s="216"/>
      <c r="G575" s="216"/>
      <c r="H575" s="217"/>
      <c r="I575" s="218"/>
      <c r="J575" s="218"/>
      <c r="K575" s="267"/>
      <c r="L575" s="267"/>
      <c r="M575" s="267"/>
      <c r="N575" s="267"/>
      <c r="O575" s="267"/>
      <c r="P575" s="219"/>
      <c r="Q575" s="268"/>
      <c r="R575" s="216"/>
      <c r="S575" s="224"/>
      <c r="T575" s="224"/>
      <c r="U575" s="239"/>
      <c r="V575" s="269"/>
      <c r="W575" s="270"/>
      <c r="X575" s="270"/>
      <c r="Y575" s="270"/>
      <c r="Z575" s="270"/>
      <c r="AB575" s="272"/>
    </row>
    <row r="576" spans="1:28" s="271" customFormat="1" ht="20.25" customHeight="1">
      <c r="A576" s="215"/>
      <c r="B576" s="216"/>
      <c r="C576" s="347"/>
      <c r="D576" s="216"/>
      <c r="E576" s="216"/>
      <c r="F576" s="216"/>
      <c r="G576" s="216"/>
      <c r="H576" s="217"/>
      <c r="I576" s="218"/>
      <c r="J576" s="218"/>
      <c r="K576" s="267"/>
      <c r="L576" s="267"/>
      <c r="M576" s="267"/>
      <c r="N576" s="267"/>
      <c r="O576" s="267"/>
      <c r="P576" s="219"/>
      <c r="Q576" s="268"/>
      <c r="R576" s="216"/>
      <c r="S576" s="224"/>
      <c r="T576" s="224"/>
      <c r="U576" s="239"/>
      <c r="V576" s="269"/>
      <c r="W576" s="270"/>
      <c r="X576" s="270"/>
      <c r="Y576" s="270"/>
      <c r="Z576" s="270"/>
      <c r="AB576" s="272"/>
    </row>
    <row r="577" spans="1:28" s="271" customFormat="1" ht="20.25" customHeight="1">
      <c r="A577" s="215"/>
      <c r="B577" s="216"/>
      <c r="C577" s="347"/>
      <c r="D577" s="216"/>
      <c r="E577" s="216"/>
      <c r="F577" s="216"/>
      <c r="G577" s="216"/>
      <c r="H577" s="217"/>
      <c r="I577" s="218"/>
      <c r="J577" s="218"/>
      <c r="K577" s="267"/>
      <c r="L577" s="267"/>
      <c r="M577" s="267"/>
      <c r="N577" s="267"/>
      <c r="O577" s="267"/>
      <c r="P577" s="219"/>
      <c r="Q577" s="268"/>
      <c r="R577" s="216"/>
      <c r="S577" s="224"/>
      <c r="T577" s="224"/>
      <c r="U577" s="239"/>
      <c r="V577" s="269"/>
      <c r="W577" s="270"/>
      <c r="X577" s="270"/>
      <c r="Y577" s="270"/>
      <c r="Z577" s="270"/>
      <c r="AB577" s="272"/>
    </row>
    <row r="578" spans="1:28" s="271" customFormat="1" ht="20.25" customHeight="1">
      <c r="A578" s="215"/>
      <c r="B578" s="216"/>
      <c r="C578" s="347"/>
      <c r="D578" s="216"/>
      <c r="E578" s="216"/>
      <c r="F578" s="216"/>
      <c r="G578" s="216"/>
      <c r="H578" s="217"/>
      <c r="I578" s="218"/>
      <c r="J578" s="218"/>
      <c r="K578" s="267"/>
      <c r="L578" s="267"/>
      <c r="M578" s="267"/>
      <c r="N578" s="267"/>
      <c r="O578" s="267"/>
      <c r="P578" s="219"/>
      <c r="Q578" s="268"/>
      <c r="R578" s="216"/>
      <c r="S578" s="224"/>
      <c r="T578" s="224"/>
      <c r="U578" s="239"/>
      <c r="V578" s="269"/>
      <c r="W578" s="270"/>
      <c r="X578" s="270"/>
      <c r="Y578" s="270"/>
      <c r="Z578" s="270"/>
      <c r="AB578" s="272"/>
    </row>
    <row r="579" spans="1:28" s="271" customFormat="1" ht="20.25" customHeight="1">
      <c r="A579" s="215"/>
      <c r="B579" s="216"/>
      <c r="C579" s="347"/>
      <c r="D579" s="216"/>
      <c r="E579" s="216"/>
      <c r="F579" s="216"/>
      <c r="G579" s="216"/>
      <c r="H579" s="217"/>
      <c r="I579" s="218"/>
      <c r="J579" s="218"/>
      <c r="K579" s="267"/>
      <c r="L579" s="267"/>
      <c r="M579" s="267"/>
      <c r="N579" s="267"/>
      <c r="O579" s="267"/>
      <c r="P579" s="219"/>
      <c r="Q579" s="268"/>
      <c r="R579" s="216"/>
      <c r="S579" s="224"/>
      <c r="T579" s="224"/>
      <c r="U579" s="239"/>
      <c r="V579" s="269"/>
      <c r="W579" s="270"/>
      <c r="X579" s="270"/>
      <c r="Y579" s="270"/>
      <c r="Z579" s="270"/>
      <c r="AB579" s="272"/>
    </row>
    <row r="580" spans="1:28" s="271" customFormat="1" ht="20.25" customHeight="1">
      <c r="A580" s="215"/>
      <c r="B580" s="216"/>
      <c r="C580" s="347"/>
      <c r="D580" s="216"/>
      <c r="E580" s="216"/>
      <c r="F580" s="216"/>
      <c r="G580" s="216"/>
      <c r="H580" s="217"/>
      <c r="I580" s="218"/>
      <c r="J580" s="218"/>
      <c r="K580" s="267"/>
      <c r="L580" s="267"/>
      <c r="M580" s="267"/>
      <c r="N580" s="267"/>
      <c r="O580" s="267"/>
      <c r="P580" s="219"/>
      <c r="Q580" s="268"/>
      <c r="R580" s="216"/>
      <c r="S580" s="224"/>
      <c r="T580" s="224"/>
      <c r="U580" s="239"/>
      <c r="V580" s="269"/>
      <c r="W580" s="270"/>
      <c r="X580" s="270"/>
      <c r="Y580" s="270"/>
      <c r="Z580" s="270"/>
      <c r="AB580" s="272"/>
    </row>
    <row r="581" spans="1:28" s="271" customFormat="1" ht="20.25" customHeight="1">
      <c r="A581" s="215"/>
      <c r="B581" s="216"/>
      <c r="C581" s="347"/>
      <c r="D581" s="216"/>
      <c r="E581" s="216"/>
      <c r="F581" s="216"/>
      <c r="G581" s="216"/>
      <c r="H581" s="217"/>
      <c r="I581" s="218"/>
      <c r="J581" s="218"/>
      <c r="K581" s="267"/>
      <c r="L581" s="267"/>
      <c r="M581" s="267"/>
      <c r="N581" s="267"/>
      <c r="O581" s="267"/>
      <c r="P581" s="219"/>
      <c r="Q581" s="268"/>
      <c r="R581" s="216"/>
      <c r="S581" s="224"/>
      <c r="T581" s="224"/>
      <c r="U581" s="239"/>
      <c r="V581" s="269"/>
      <c r="W581" s="270"/>
      <c r="X581" s="270"/>
      <c r="Y581" s="270"/>
      <c r="Z581" s="270"/>
      <c r="AB581" s="272"/>
    </row>
    <row r="582" spans="1:28" s="271" customFormat="1" ht="20.25" customHeight="1">
      <c r="A582" s="215"/>
      <c r="B582" s="216"/>
      <c r="C582" s="347"/>
      <c r="D582" s="216"/>
      <c r="E582" s="216"/>
      <c r="F582" s="216"/>
      <c r="G582" s="216"/>
      <c r="H582" s="217"/>
      <c r="I582" s="218"/>
      <c r="J582" s="218"/>
      <c r="K582" s="267"/>
      <c r="L582" s="267"/>
      <c r="M582" s="267"/>
      <c r="N582" s="267"/>
      <c r="O582" s="267"/>
      <c r="P582" s="219"/>
      <c r="Q582" s="268"/>
      <c r="R582" s="216"/>
      <c r="S582" s="224"/>
      <c r="T582" s="224"/>
      <c r="U582" s="239"/>
      <c r="V582" s="269"/>
      <c r="W582" s="270"/>
      <c r="X582" s="270"/>
      <c r="Y582" s="270"/>
      <c r="Z582" s="270"/>
      <c r="AB582" s="272"/>
    </row>
    <row r="583" spans="1:28" s="271" customFormat="1" ht="20.25" customHeight="1">
      <c r="A583" s="215"/>
      <c r="B583" s="216"/>
      <c r="C583" s="347"/>
      <c r="D583" s="216"/>
      <c r="E583" s="216"/>
      <c r="F583" s="216"/>
      <c r="G583" s="216"/>
      <c r="H583" s="217"/>
      <c r="I583" s="218"/>
      <c r="J583" s="218"/>
      <c r="K583" s="267"/>
      <c r="L583" s="267"/>
      <c r="M583" s="267"/>
      <c r="N583" s="267"/>
      <c r="O583" s="267"/>
      <c r="P583" s="219"/>
      <c r="Q583" s="268"/>
      <c r="R583" s="216"/>
      <c r="S583" s="224"/>
      <c r="T583" s="224"/>
      <c r="U583" s="239"/>
      <c r="V583" s="269"/>
      <c r="W583" s="270"/>
      <c r="X583" s="270"/>
      <c r="Y583" s="270"/>
      <c r="Z583" s="270"/>
      <c r="AB583" s="272"/>
    </row>
    <row r="584" spans="1:28" s="271" customFormat="1" ht="20.25" customHeight="1">
      <c r="A584" s="215"/>
      <c r="B584" s="216"/>
      <c r="C584" s="347"/>
      <c r="D584" s="216"/>
      <c r="E584" s="216"/>
      <c r="F584" s="216"/>
      <c r="G584" s="216"/>
      <c r="H584" s="217"/>
      <c r="I584" s="218"/>
      <c r="J584" s="218"/>
      <c r="K584" s="267"/>
      <c r="L584" s="267"/>
      <c r="M584" s="267"/>
      <c r="N584" s="267"/>
      <c r="O584" s="267"/>
      <c r="P584" s="219"/>
      <c r="Q584" s="268"/>
      <c r="R584" s="216"/>
      <c r="S584" s="224"/>
      <c r="T584" s="224"/>
      <c r="U584" s="239"/>
      <c r="V584" s="269"/>
      <c r="W584" s="270"/>
      <c r="X584" s="270"/>
      <c r="Y584" s="270"/>
      <c r="Z584" s="270"/>
      <c r="AB584" s="272"/>
    </row>
    <row r="585" spans="1:28" s="271" customFormat="1" ht="20.25" customHeight="1">
      <c r="A585" s="215"/>
      <c r="B585" s="216"/>
      <c r="C585" s="347"/>
      <c r="D585" s="216"/>
      <c r="E585" s="216"/>
      <c r="F585" s="216"/>
      <c r="G585" s="216"/>
      <c r="H585" s="217"/>
      <c r="I585" s="218"/>
      <c r="J585" s="218"/>
      <c r="K585" s="267"/>
      <c r="L585" s="267"/>
      <c r="M585" s="267"/>
      <c r="N585" s="267"/>
      <c r="O585" s="267"/>
      <c r="P585" s="219"/>
      <c r="Q585" s="268"/>
      <c r="R585" s="216"/>
      <c r="S585" s="224"/>
      <c r="T585" s="224"/>
      <c r="U585" s="239"/>
      <c r="V585" s="269"/>
      <c r="W585" s="270"/>
      <c r="X585" s="270"/>
      <c r="Y585" s="270"/>
      <c r="Z585" s="270"/>
      <c r="AB585" s="272"/>
    </row>
    <row r="586" spans="1:28" s="271" customFormat="1" ht="20.25" customHeight="1">
      <c r="A586" s="215"/>
      <c r="B586" s="216"/>
      <c r="C586" s="347"/>
      <c r="D586" s="216"/>
      <c r="E586" s="216"/>
      <c r="F586" s="216"/>
      <c r="G586" s="216"/>
      <c r="H586" s="217"/>
      <c r="I586" s="218"/>
      <c r="J586" s="218"/>
      <c r="K586" s="267"/>
      <c r="L586" s="267"/>
      <c r="M586" s="267"/>
      <c r="N586" s="267"/>
      <c r="O586" s="267"/>
      <c r="P586" s="219"/>
      <c r="Q586" s="268"/>
      <c r="R586" s="216"/>
      <c r="S586" s="224"/>
      <c r="T586" s="224"/>
      <c r="U586" s="239"/>
      <c r="V586" s="269"/>
      <c r="W586" s="270"/>
      <c r="X586" s="270"/>
      <c r="Y586" s="270"/>
      <c r="Z586" s="270"/>
      <c r="AB586" s="272"/>
    </row>
    <row r="587" spans="1:28" s="271" customFormat="1" ht="20.25" customHeight="1">
      <c r="A587" s="215"/>
      <c r="B587" s="216"/>
      <c r="C587" s="347"/>
      <c r="D587" s="216"/>
      <c r="E587" s="216"/>
      <c r="F587" s="216"/>
      <c r="G587" s="216"/>
      <c r="H587" s="217"/>
      <c r="I587" s="218"/>
      <c r="J587" s="218"/>
      <c r="K587" s="267"/>
      <c r="L587" s="267"/>
      <c r="M587" s="267"/>
      <c r="N587" s="267"/>
      <c r="O587" s="267"/>
      <c r="P587" s="219"/>
      <c r="Q587" s="268"/>
      <c r="R587" s="216"/>
      <c r="S587" s="224"/>
      <c r="T587" s="224"/>
      <c r="U587" s="239"/>
      <c r="V587" s="269"/>
      <c r="W587" s="270"/>
      <c r="X587" s="270"/>
      <c r="Y587" s="270"/>
      <c r="Z587" s="270"/>
      <c r="AB587" s="272"/>
    </row>
    <row r="588" spans="1:28" s="271" customFormat="1" ht="20.25" customHeight="1">
      <c r="A588" s="215"/>
      <c r="B588" s="216"/>
      <c r="C588" s="347"/>
      <c r="D588" s="216"/>
      <c r="E588" s="216"/>
      <c r="F588" s="216"/>
      <c r="G588" s="216"/>
      <c r="H588" s="217"/>
      <c r="I588" s="218"/>
      <c r="J588" s="218"/>
      <c r="K588" s="267"/>
      <c r="L588" s="267"/>
      <c r="M588" s="267"/>
      <c r="N588" s="267"/>
      <c r="O588" s="267"/>
      <c r="P588" s="219"/>
      <c r="Q588" s="268"/>
      <c r="R588" s="216"/>
      <c r="S588" s="224"/>
      <c r="T588" s="224"/>
      <c r="U588" s="239"/>
      <c r="V588" s="269"/>
      <c r="W588" s="270"/>
      <c r="X588" s="270"/>
      <c r="Y588" s="270"/>
      <c r="Z588" s="270"/>
      <c r="AB588" s="272"/>
    </row>
    <row r="589" spans="1:28" s="271" customFormat="1" ht="20.25" customHeight="1">
      <c r="A589" s="215"/>
      <c r="B589" s="216"/>
      <c r="C589" s="347"/>
      <c r="D589" s="216"/>
      <c r="E589" s="216"/>
      <c r="F589" s="216"/>
      <c r="G589" s="216"/>
      <c r="H589" s="217"/>
      <c r="I589" s="218"/>
      <c r="J589" s="218"/>
      <c r="K589" s="267"/>
      <c r="L589" s="267"/>
      <c r="M589" s="267"/>
      <c r="N589" s="267"/>
      <c r="O589" s="267"/>
      <c r="P589" s="219"/>
      <c r="Q589" s="268"/>
      <c r="R589" s="216"/>
      <c r="S589" s="224"/>
      <c r="T589" s="224"/>
      <c r="U589" s="239"/>
      <c r="V589" s="269"/>
      <c r="W589" s="270"/>
      <c r="X589" s="270"/>
      <c r="Y589" s="270"/>
      <c r="Z589" s="270"/>
      <c r="AB589" s="272"/>
    </row>
    <row r="590" spans="1:28" s="271" customFormat="1" ht="20.25" customHeight="1">
      <c r="A590" s="215"/>
      <c r="B590" s="216"/>
      <c r="C590" s="347"/>
      <c r="D590" s="216"/>
      <c r="E590" s="216"/>
      <c r="F590" s="216"/>
      <c r="G590" s="216"/>
      <c r="H590" s="217"/>
      <c r="I590" s="218"/>
      <c r="J590" s="218"/>
      <c r="K590" s="267"/>
      <c r="L590" s="267"/>
      <c r="M590" s="267"/>
      <c r="N590" s="267"/>
      <c r="O590" s="267"/>
      <c r="P590" s="219"/>
      <c r="Q590" s="268"/>
      <c r="R590" s="216"/>
      <c r="S590" s="224"/>
      <c r="T590" s="224"/>
      <c r="U590" s="239"/>
      <c r="V590" s="269"/>
      <c r="W590" s="270"/>
      <c r="X590" s="270"/>
      <c r="Y590" s="270"/>
      <c r="Z590" s="270"/>
      <c r="AB590" s="272"/>
    </row>
    <row r="591" spans="1:28" s="271" customFormat="1" ht="20.25" customHeight="1">
      <c r="A591" s="215"/>
      <c r="B591" s="216"/>
      <c r="C591" s="347"/>
      <c r="D591" s="216"/>
      <c r="E591" s="216"/>
      <c r="F591" s="216"/>
      <c r="G591" s="216"/>
      <c r="H591" s="217"/>
      <c r="I591" s="218"/>
      <c r="J591" s="218"/>
      <c r="K591" s="267"/>
      <c r="L591" s="267"/>
      <c r="M591" s="267"/>
      <c r="N591" s="267"/>
      <c r="O591" s="267"/>
      <c r="P591" s="219"/>
      <c r="Q591" s="268"/>
      <c r="R591" s="216"/>
      <c r="S591" s="224"/>
      <c r="T591" s="224"/>
      <c r="U591" s="239"/>
      <c r="V591" s="269"/>
      <c r="W591" s="270"/>
      <c r="X591" s="270"/>
      <c r="Y591" s="270"/>
      <c r="Z591" s="270"/>
      <c r="AB591" s="272"/>
    </row>
    <row r="592" spans="1:28" s="271" customFormat="1" ht="20.25" customHeight="1">
      <c r="A592" s="215"/>
      <c r="B592" s="216"/>
      <c r="C592" s="347"/>
      <c r="D592" s="216"/>
      <c r="E592" s="216"/>
      <c r="F592" s="216"/>
      <c r="G592" s="216"/>
      <c r="H592" s="217"/>
      <c r="I592" s="218"/>
      <c r="J592" s="218"/>
      <c r="K592" s="267"/>
      <c r="L592" s="267"/>
      <c r="M592" s="267"/>
      <c r="N592" s="267"/>
      <c r="O592" s="267"/>
      <c r="P592" s="219"/>
      <c r="Q592" s="268"/>
      <c r="R592" s="216"/>
      <c r="S592" s="224"/>
      <c r="T592" s="224"/>
      <c r="U592" s="239"/>
      <c r="V592" s="269"/>
      <c r="W592" s="270"/>
      <c r="X592" s="270"/>
      <c r="Y592" s="270"/>
      <c r="Z592" s="270"/>
      <c r="AB592" s="272"/>
    </row>
    <row r="593" spans="1:28" s="271" customFormat="1" ht="20.25" customHeight="1">
      <c r="A593" s="215"/>
      <c r="B593" s="216"/>
      <c r="C593" s="347"/>
      <c r="D593" s="216"/>
      <c r="E593" s="216"/>
      <c r="F593" s="216"/>
      <c r="G593" s="216"/>
      <c r="H593" s="217"/>
      <c r="I593" s="218"/>
      <c r="J593" s="218"/>
      <c r="K593" s="267"/>
      <c r="L593" s="267"/>
      <c r="M593" s="267"/>
      <c r="N593" s="267"/>
      <c r="O593" s="267"/>
      <c r="P593" s="219"/>
      <c r="Q593" s="268"/>
      <c r="R593" s="216"/>
      <c r="S593" s="224"/>
      <c r="T593" s="224"/>
      <c r="U593" s="239"/>
      <c r="V593" s="269"/>
      <c r="W593" s="270"/>
      <c r="X593" s="270"/>
      <c r="Y593" s="270"/>
      <c r="Z593" s="270"/>
      <c r="AB593" s="272"/>
    </row>
    <row r="594" spans="1:28" s="271" customFormat="1" ht="20.25" customHeight="1">
      <c r="A594" s="215"/>
      <c r="B594" s="216"/>
      <c r="C594" s="347"/>
      <c r="D594" s="216"/>
      <c r="E594" s="216"/>
      <c r="F594" s="216"/>
      <c r="G594" s="216"/>
      <c r="H594" s="217"/>
      <c r="I594" s="218"/>
      <c r="J594" s="218"/>
      <c r="K594" s="267"/>
      <c r="L594" s="267"/>
      <c r="M594" s="267"/>
      <c r="N594" s="267"/>
      <c r="O594" s="267"/>
      <c r="P594" s="219"/>
      <c r="Q594" s="268"/>
      <c r="R594" s="216"/>
      <c r="S594" s="224"/>
      <c r="T594" s="224"/>
      <c r="U594" s="239"/>
      <c r="V594" s="269"/>
      <c r="W594" s="270"/>
      <c r="X594" s="270"/>
      <c r="Y594" s="270"/>
      <c r="Z594" s="270"/>
      <c r="AB594" s="272"/>
    </row>
    <row r="595" spans="1:28" s="271" customFormat="1" ht="20.25" customHeight="1">
      <c r="A595" s="215"/>
      <c r="B595" s="216"/>
      <c r="C595" s="347"/>
      <c r="D595" s="216"/>
      <c r="E595" s="216"/>
      <c r="F595" s="216"/>
      <c r="G595" s="216"/>
      <c r="H595" s="217"/>
      <c r="I595" s="218"/>
      <c r="J595" s="218"/>
      <c r="K595" s="267"/>
      <c r="L595" s="267"/>
      <c r="M595" s="267"/>
      <c r="N595" s="267"/>
      <c r="O595" s="267"/>
      <c r="P595" s="219"/>
      <c r="Q595" s="268"/>
      <c r="R595" s="216"/>
      <c r="S595" s="224"/>
      <c r="T595" s="224"/>
      <c r="U595" s="239"/>
      <c r="V595" s="269"/>
      <c r="W595" s="270"/>
      <c r="X595" s="270"/>
      <c r="Y595" s="270"/>
      <c r="Z595" s="270"/>
      <c r="AB595" s="272"/>
    </row>
    <row r="596" spans="1:28" s="271" customFormat="1" ht="20.25" customHeight="1">
      <c r="A596" s="215"/>
      <c r="B596" s="216"/>
      <c r="C596" s="347"/>
      <c r="D596" s="216"/>
      <c r="E596" s="216"/>
      <c r="F596" s="216"/>
      <c r="G596" s="216"/>
      <c r="H596" s="217"/>
      <c r="I596" s="218"/>
      <c r="J596" s="218"/>
      <c r="K596" s="267"/>
      <c r="L596" s="267"/>
      <c r="M596" s="267"/>
      <c r="N596" s="267"/>
      <c r="O596" s="267"/>
      <c r="P596" s="219"/>
      <c r="Q596" s="268"/>
      <c r="R596" s="216"/>
      <c r="S596" s="224"/>
      <c r="T596" s="224"/>
      <c r="U596" s="239"/>
      <c r="V596" s="269"/>
      <c r="W596" s="270"/>
      <c r="X596" s="270"/>
      <c r="Y596" s="270"/>
      <c r="Z596" s="270"/>
      <c r="AB596" s="272"/>
    </row>
    <row r="597" spans="1:28" s="271" customFormat="1" ht="20.25" customHeight="1">
      <c r="A597" s="215"/>
      <c r="B597" s="216"/>
      <c r="C597" s="347"/>
      <c r="D597" s="216"/>
      <c r="E597" s="216"/>
      <c r="F597" s="216"/>
      <c r="G597" s="216"/>
      <c r="H597" s="217"/>
      <c r="I597" s="218"/>
      <c r="J597" s="218"/>
      <c r="K597" s="267"/>
      <c r="L597" s="267"/>
      <c r="M597" s="267"/>
      <c r="N597" s="267"/>
      <c r="O597" s="267"/>
      <c r="P597" s="219"/>
      <c r="Q597" s="268"/>
      <c r="R597" s="216"/>
      <c r="S597" s="224"/>
      <c r="T597" s="224"/>
      <c r="U597" s="239"/>
      <c r="V597" s="269"/>
      <c r="W597" s="270"/>
      <c r="X597" s="270"/>
      <c r="Y597" s="270"/>
      <c r="Z597" s="270"/>
      <c r="AB597" s="272"/>
    </row>
    <row r="598" spans="1:28" s="271" customFormat="1" ht="20.25" customHeight="1">
      <c r="A598" s="215"/>
      <c r="B598" s="216"/>
      <c r="C598" s="347"/>
      <c r="D598" s="216"/>
      <c r="E598" s="216"/>
      <c r="F598" s="216"/>
      <c r="G598" s="216"/>
      <c r="H598" s="217"/>
      <c r="I598" s="218"/>
      <c r="J598" s="218"/>
      <c r="K598" s="267"/>
      <c r="L598" s="267"/>
      <c r="M598" s="267"/>
      <c r="N598" s="267"/>
      <c r="O598" s="267"/>
      <c r="P598" s="219"/>
      <c r="Q598" s="268"/>
      <c r="R598" s="216"/>
      <c r="S598" s="224"/>
      <c r="T598" s="224"/>
      <c r="U598" s="239"/>
      <c r="V598" s="269"/>
      <c r="W598" s="270"/>
      <c r="X598" s="270"/>
      <c r="Y598" s="270"/>
      <c r="Z598" s="270"/>
      <c r="AB598" s="272"/>
    </row>
    <row r="599" spans="1:28" s="271" customFormat="1" ht="20.25" customHeight="1">
      <c r="A599" s="215"/>
      <c r="B599" s="216"/>
      <c r="C599" s="347"/>
      <c r="D599" s="216"/>
      <c r="E599" s="216"/>
      <c r="F599" s="216"/>
      <c r="G599" s="216"/>
      <c r="H599" s="217"/>
      <c r="I599" s="218"/>
      <c r="J599" s="218"/>
      <c r="K599" s="267"/>
      <c r="L599" s="267"/>
      <c r="M599" s="267"/>
      <c r="N599" s="267"/>
      <c r="O599" s="267"/>
      <c r="P599" s="219"/>
      <c r="Q599" s="268"/>
      <c r="R599" s="216"/>
      <c r="S599" s="224"/>
      <c r="T599" s="224"/>
      <c r="U599" s="239"/>
      <c r="V599" s="269"/>
      <c r="W599" s="270"/>
      <c r="X599" s="270"/>
      <c r="Y599" s="270"/>
      <c r="Z599" s="270"/>
      <c r="AB599" s="272"/>
    </row>
    <row r="600" spans="1:28" s="271" customFormat="1" ht="20.25" customHeight="1">
      <c r="A600" s="215"/>
      <c r="B600" s="216"/>
      <c r="C600" s="347"/>
      <c r="D600" s="216"/>
      <c r="E600" s="216"/>
      <c r="F600" s="216"/>
      <c r="G600" s="216"/>
      <c r="H600" s="217"/>
      <c r="I600" s="218"/>
      <c r="J600" s="218"/>
      <c r="K600" s="267"/>
      <c r="L600" s="267"/>
      <c r="M600" s="267"/>
      <c r="N600" s="267"/>
      <c r="O600" s="267"/>
      <c r="P600" s="219"/>
      <c r="Q600" s="268"/>
      <c r="R600" s="216"/>
      <c r="S600" s="224"/>
      <c r="T600" s="224"/>
      <c r="U600" s="239"/>
      <c r="V600" s="269"/>
      <c r="W600" s="270"/>
      <c r="X600" s="270"/>
      <c r="Y600" s="270"/>
      <c r="Z600" s="270"/>
      <c r="AB600" s="272"/>
    </row>
    <row r="601" spans="1:28" s="271" customFormat="1" ht="20.25" customHeight="1">
      <c r="A601" s="215"/>
      <c r="B601" s="216"/>
      <c r="C601" s="347"/>
      <c r="D601" s="216"/>
      <c r="E601" s="216"/>
      <c r="F601" s="216"/>
      <c r="G601" s="216"/>
      <c r="H601" s="217"/>
      <c r="I601" s="218"/>
      <c r="J601" s="218"/>
      <c r="K601" s="267"/>
      <c r="L601" s="267"/>
      <c r="M601" s="267"/>
      <c r="N601" s="267"/>
      <c r="O601" s="267"/>
      <c r="P601" s="219"/>
      <c r="Q601" s="268"/>
      <c r="R601" s="216"/>
      <c r="S601" s="224"/>
      <c r="T601" s="224"/>
      <c r="U601" s="239"/>
      <c r="V601" s="269"/>
      <c r="W601" s="270"/>
      <c r="X601" s="270"/>
      <c r="Y601" s="270"/>
      <c r="Z601" s="270"/>
      <c r="AB601" s="272"/>
    </row>
    <row r="602" spans="1:28" s="271" customFormat="1" ht="20.25" customHeight="1">
      <c r="A602" s="215"/>
      <c r="B602" s="216"/>
      <c r="C602" s="347"/>
      <c r="D602" s="216"/>
      <c r="E602" s="216"/>
      <c r="F602" s="216"/>
      <c r="G602" s="216"/>
      <c r="H602" s="217"/>
      <c r="I602" s="218"/>
      <c r="J602" s="218"/>
      <c r="K602" s="267"/>
      <c r="L602" s="267"/>
      <c r="M602" s="267"/>
      <c r="N602" s="267"/>
      <c r="O602" s="267"/>
      <c r="P602" s="219"/>
      <c r="Q602" s="268"/>
      <c r="R602" s="216"/>
      <c r="S602" s="224"/>
      <c r="T602" s="224"/>
      <c r="U602" s="239"/>
      <c r="V602" s="269"/>
      <c r="W602" s="270"/>
      <c r="X602" s="270"/>
      <c r="Y602" s="270"/>
      <c r="Z602" s="270"/>
      <c r="AB602" s="272"/>
    </row>
    <row r="603" spans="1:28" s="271" customFormat="1" ht="20.25" customHeight="1">
      <c r="A603" s="215"/>
      <c r="B603" s="216"/>
      <c r="C603" s="347"/>
      <c r="D603" s="216"/>
      <c r="E603" s="216"/>
      <c r="F603" s="216"/>
      <c r="G603" s="216"/>
      <c r="H603" s="217"/>
      <c r="I603" s="218"/>
      <c r="J603" s="218"/>
      <c r="K603" s="267"/>
      <c r="L603" s="267"/>
      <c r="M603" s="267"/>
      <c r="N603" s="267"/>
      <c r="O603" s="267"/>
      <c r="P603" s="219"/>
      <c r="Q603" s="268"/>
      <c r="R603" s="216"/>
      <c r="S603" s="224"/>
      <c r="T603" s="224"/>
      <c r="U603" s="239"/>
      <c r="V603" s="269"/>
      <c r="W603" s="270"/>
      <c r="X603" s="270"/>
      <c r="Y603" s="270"/>
      <c r="Z603" s="270"/>
      <c r="AB603" s="272"/>
    </row>
    <row r="604" spans="1:28" s="271" customFormat="1" ht="20.25" customHeight="1">
      <c r="A604" s="215"/>
      <c r="B604" s="216"/>
      <c r="C604" s="347"/>
      <c r="D604" s="216"/>
      <c r="E604" s="216"/>
      <c r="F604" s="216"/>
      <c r="G604" s="216"/>
      <c r="H604" s="217"/>
      <c r="I604" s="218"/>
      <c r="J604" s="218"/>
      <c r="K604" s="267"/>
      <c r="L604" s="267"/>
      <c r="M604" s="267"/>
      <c r="N604" s="267"/>
      <c r="O604" s="267"/>
      <c r="P604" s="219"/>
      <c r="Q604" s="268"/>
      <c r="R604" s="216"/>
      <c r="S604" s="224"/>
      <c r="T604" s="224"/>
      <c r="U604" s="239"/>
      <c r="V604" s="269"/>
      <c r="W604" s="270"/>
      <c r="X604" s="270"/>
      <c r="Y604" s="270"/>
      <c r="Z604" s="270"/>
      <c r="AB604" s="272"/>
    </row>
    <row r="605" spans="1:28" s="271" customFormat="1" ht="20.25" customHeight="1">
      <c r="A605" s="215"/>
      <c r="B605" s="216"/>
      <c r="C605" s="347"/>
      <c r="D605" s="216"/>
      <c r="E605" s="216"/>
      <c r="F605" s="216"/>
      <c r="G605" s="216"/>
      <c r="H605" s="217"/>
      <c r="I605" s="218"/>
      <c r="J605" s="218"/>
      <c r="K605" s="267"/>
      <c r="L605" s="267"/>
      <c r="M605" s="267"/>
      <c r="N605" s="267"/>
      <c r="O605" s="267"/>
      <c r="P605" s="219"/>
      <c r="Q605" s="268"/>
      <c r="R605" s="216"/>
      <c r="S605" s="224"/>
      <c r="T605" s="224"/>
      <c r="U605" s="239"/>
      <c r="V605" s="269"/>
      <c r="W605" s="270"/>
      <c r="X605" s="270"/>
      <c r="Y605" s="270"/>
      <c r="Z605" s="270"/>
      <c r="AB605" s="272"/>
    </row>
    <row r="606" spans="1:28" s="271" customFormat="1" ht="20.25" customHeight="1">
      <c r="A606" s="215"/>
      <c r="B606" s="216"/>
      <c r="C606" s="347"/>
      <c r="D606" s="216"/>
      <c r="E606" s="216"/>
      <c r="F606" s="216"/>
      <c r="G606" s="216"/>
      <c r="H606" s="217"/>
      <c r="I606" s="218"/>
      <c r="J606" s="218"/>
      <c r="K606" s="267"/>
      <c r="L606" s="267"/>
      <c r="M606" s="267"/>
      <c r="N606" s="267"/>
      <c r="O606" s="267"/>
      <c r="P606" s="219"/>
      <c r="Q606" s="268"/>
      <c r="R606" s="216"/>
      <c r="S606" s="224"/>
      <c r="T606" s="224"/>
      <c r="U606" s="239"/>
      <c r="V606" s="269"/>
      <c r="W606" s="270"/>
      <c r="X606" s="270"/>
      <c r="Y606" s="270"/>
      <c r="Z606" s="270"/>
      <c r="AB606" s="272"/>
    </row>
    <row r="607" spans="1:28" s="271" customFormat="1" ht="20.25" customHeight="1">
      <c r="A607" s="215"/>
      <c r="B607" s="216"/>
      <c r="C607" s="347"/>
      <c r="D607" s="216"/>
      <c r="E607" s="216"/>
      <c r="F607" s="216"/>
      <c r="G607" s="216"/>
      <c r="H607" s="217"/>
      <c r="I607" s="218"/>
      <c r="J607" s="218"/>
      <c r="K607" s="267"/>
      <c r="L607" s="267"/>
      <c r="M607" s="267"/>
      <c r="N607" s="267"/>
      <c r="O607" s="267"/>
      <c r="P607" s="219"/>
      <c r="Q607" s="268"/>
      <c r="R607" s="216"/>
      <c r="S607" s="224"/>
      <c r="T607" s="224"/>
      <c r="U607" s="239"/>
      <c r="V607" s="269"/>
      <c r="W607" s="270"/>
      <c r="X607" s="270"/>
      <c r="Y607" s="270"/>
      <c r="Z607" s="270"/>
      <c r="AB607" s="272"/>
    </row>
    <row r="608" spans="1:28" s="271" customFormat="1" ht="20.25" customHeight="1">
      <c r="A608" s="215"/>
      <c r="B608" s="216"/>
      <c r="C608" s="347"/>
      <c r="D608" s="216"/>
      <c r="E608" s="216"/>
      <c r="F608" s="216"/>
      <c r="G608" s="216"/>
      <c r="H608" s="217"/>
      <c r="I608" s="218"/>
      <c r="J608" s="218"/>
      <c r="K608" s="267"/>
      <c r="L608" s="267"/>
      <c r="M608" s="267"/>
      <c r="N608" s="267"/>
      <c r="O608" s="267"/>
      <c r="P608" s="219"/>
      <c r="Q608" s="268"/>
      <c r="R608" s="216"/>
      <c r="S608" s="224"/>
      <c r="T608" s="224"/>
      <c r="U608" s="239"/>
      <c r="V608" s="269"/>
      <c r="W608" s="270"/>
      <c r="X608" s="270"/>
      <c r="Y608" s="270"/>
      <c r="Z608" s="270"/>
      <c r="AB608" s="272"/>
    </row>
    <row r="609" spans="1:28" s="271" customFormat="1" ht="20.25" customHeight="1">
      <c r="A609" s="215"/>
      <c r="B609" s="216"/>
      <c r="C609" s="347"/>
      <c r="D609" s="216"/>
      <c r="E609" s="216"/>
      <c r="F609" s="216"/>
      <c r="G609" s="216"/>
      <c r="H609" s="217"/>
      <c r="I609" s="218"/>
      <c r="J609" s="218"/>
      <c r="K609" s="267"/>
      <c r="L609" s="267"/>
      <c r="M609" s="267"/>
      <c r="N609" s="267"/>
      <c r="O609" s="267"/>
      <c r="P609" s="219"/>
      <c r="Q609" s="268"/>
      <c r="R609" s="216"/>
      <c r="S609" s="224"/>
      <c r="T609" s="224"/>
      <c r="U609" s="239"/>
      <c r="V609" s="269"/>
      <c r="W609" s="270"/>
      <c r="X609" s="270"/>
      <c r="Y609" s="270"/>
      <c r="Z609" s="270"/>
      <c r="AB609" s="272"/>
    </row>
    <row r="610" spans="1:28" s="271" customFormat="1" ht="20.25" customHeight="1">
      <c r="A610" s="215"/>
      <c r="B610" s="216"/>
      <c r="C610" s="347"/>
      <c r="D610" s="216"/>
      <c r="E610" s="216"/>
      <c r="F610" s="216"/>
      <c r="G610" s="216"/>
      <c r="H610" s="217"/>
      <c r="I610" s="218"/>
      <c r="J610" s="218"/>
      <c r="K610" s="267"/>
      <c r="L610" s="267"/>
      <c r="M610" s="267"/>
      <c r="N610" s="267"/>
      <c r="O610" s="267"/>
      <c r="P610" s="219"/>
      <c r="Q610" s="268"/>
      <c r="R610" s="216"/>
      <c r="S610" s="224"/>
      <c r="T610" s="224"/>
      <c r="U610" s="239"/>
      <c r="V610" s="269"/>
      <c r="W610" s="270"/>
      <c r="X610" s="270"/>
      <c r="Y610" s="270"/>
      <c r="Z610" s="270"/>
      <c r="AB610" s="272"/>
    </row>
    <row r="611" spans="1:28" s="271" customFormat="1" ht="20.25" customHeight="1">
      <c r="A611" s="215"/>
      <c r="B611" s="216"/>
      <c r="C611" s="347"/>
      <c r="D611" s="216"/>
      <c r="E611" s="216"/>
      <c r="F611" s="216"/>
      <c r="G611" s="216"/>
      <c r="H611" s="217"/>
      <c r="I611" s="218"/>
      <c r="J611" s="218"/>
      <c r="K611" s="267"/>
      <c r="L611" s="267"/>
      <c r="M611" s="267"/>
      <c r="N611" s="267"/>
      <c r="O611" s="267"/>
      <c r="P611" s="219"/>
      <c r="Q611" s="268"/>
      <c r="R611" s="216"/>
      <c r="S611" s="224"/>
      <c r="T611" s="224"/>
      <c r="U611" s="239"/>
      <c r="V611" s="269"/>
      <c r="W611" s="270"/>
      <c r="X611" s="270"/>
      <c r="Y611" s="270"/>
      <c r="Z611" s="270"/>
      <c r="AB611" s="272"/>
    </row>
    <row r="612" spans="1:28" s="271" customFormat="1" ht="20.25" customHeight="1">
      <c r="A612" s="215"/>
      <c r="B612" s="216"/>
      <c r="C612" s="347"/>
      <c r="D612" s="216"/>
      <c r="E612" s="216"/>
      <c r="F612" s="216"/>
      <c r="G612" s="216"/>
      <c r="H612" s="217"/>
      <c r="I612" s="218"/>
      <c r="J612" s="218"/>
      <c r="K612" s="267"/>
      <c r="L612" s="267"/>
      <c r="M612" s="267"/>
      <c r="N612" s="267"/>
      <c r="O612" s="267"/>
      <c r="P612" s="219"/>
      <c r="Q612" s="268"/>
      <c r="R612" s="216"/>
      <c r="S612" s="224"/>
      <c r="T612" s="224"/>
      <c r="U612" s="239"/>
      <c r="V612" s="269"/>
      <c r="W612" s="270"/>
      <c r="X612" s="270"/>
      <c r="Y612" s="270"/>
      <c r="Z612" s="270"/>
      <c r="AB612" s="272"/>
    </row>
    <row r="613" spans="1:28" s="271" customFormat="1" ht="20.25" customHeight="1">
      <c r="A613" s="215"/>
      <c r="B613" s="216"/>
      <c r="C613" s="347"/>
      <c r="D613" s="216"/>
      <c r="E613" s="216"/>
      <c r="F613" s="216"/>
      <c r="G613" s="216"/>
      <c r="H613" s="217"/>
      <c r="I613" s="218"/>
      <c r="J613" s="218"/>
      <c r="K613" s="267"/>
      <c r="L613" s="267"/>
      <c r="M613" s="267"/>
      <c r="N613" s="267"/>
      <c r="O613" s="267"/>
      <c r="P613" s="219"/>
      <c r="Q613" s="268"/>
      <c r="R613" s="216"/>
      <c r="S613" s="224"/>
      <c r="T613" s="224"/>
      <c r="U613" s="239"/>
      <c r="V613" s="269"/>
      <c r="W613" s="270"/>
      <c r="X613" s="270"/>
      <c r="Y613" s="270"/>
      <c r="Z613" s="270"/>
      <c r="AB613" s="272"/>
    </row>
    <row r="614" spans="1:28" s="271" customFormat="1" ht="20.25" customHeight="1">
      <c r="A614" s="215"/>
      <c r="B614" s="216"/>
      <c r="C614" s="347"/>
      <c r="D614" s="216"/>
      <c r="E614" s="216"/>
      <c r="F614" s="216"/>
      <c r="G614" s="216"/>
      <c r="H614" s="217"/>
      <c r="I614" s="218"/>
      <c r="J614" s="218"/>
      <c r="K614" s="267"/>
      <c r="L614" s="267"/>
      <c r="M614" s="267"/>
      <c r="N614" s="267"/>
      <c r="O614" s="267"/>
      <c r="P614" s="219"/>
      <c r="Q614" s="268"/>
      <c r="R614" s="216"/>
      <c r="S614" s="224"/>
      <c r="T614" s="224"/>
      <c r="U614" s="239"/>
      <c r="V614" s="269"/>
      <c r="W614" s="270"/>
      <c r="X614" s="270"/>
      <c r="Y614" s="270"/>
      <c r="Z614" s="270"/>
      <c r="AB614" s="272"/>
    </row>
    <row r="615" spans="1:28" s="271" customFormat="1" ht="20.25" customHeight="1">
      <c r="A615" s="215"/>
      <c r="B615" s="216"/>
      <c r="C615" s="347"/>
      <c r="D615" s="216"/>
      <c r="E615" s="216"/>
      <c r="F615" s="216"/>
      <c r="G615" s="216"/>
      <c r="H615" s="217"/>
      <c r="I615" s="218"/>
      <c r="J615" s="218"/>
      <c r="K615" s="267"/>
      <c r="L615" s="267"/>
      <c r="M615" s="267"/>
      <c r="N615" s="267"/>
      <c r="O615" s="267"/>
      <c r="P615" s="219"/>
      <c r="Q615" s="268"/>
      <c r="R615" s="216"/>
      <c r="S615" s="224"/>
      <c r="T615" s="224"/>
      <c r="U615" s="239"/>
      <c r="V615" s="269"/>
      <c r="W615" s="270"/>
      <c r="X615" s="270"/>
      <c r="Y615" s="270"/>
      <c r="Z615" s="270"/>
      <c r="AB615" s="272"/>
    </row>
    <row r="616" spans="1:28" s="271" customFormat="1" ht="20.25" customHeight="1">
      <c r="A616" s="215"/>
      <c r="B616" s="216"/>
      <c r="C616" s="347"/>
      <c r="D616" s="216"/>
      <c r="E616" s="216"/>
      <c r="F616" s="216"/>
      <c r="G616" s="216"/>
      <c r="H616" s="217"/>
      <c r="I616" s="218"/>
      <c r="J616" s="218"/>
      <c r="K616" s="267"/>
      <c r="L616" s="267"/>
      <c r="M616" s="267"/>
      <c r="N616" s="267"/>
      <c r="O616" s="267"/>
      <c r="P616" s="219"/>
      <c r="Q616" s="268"/>
      <c r="R616" s="216"/>
      <c r="S616" s="224"/>
      <c r="T616" s="224"/>
      <c r="U616" s="239"/>
      <c r="V616" s="269"/>
      <c r="W616" s="270"/>
      <c r="X616" s="270"/>
      <c r="Y616" s="270"/>
      <c r="Z616" s="270"/>
      <c r="AB616" s="272"/>
    </row>
    <row r="617" spans="1:28" s="271" customFormat="1" ht="20.25" customHeight="1">
      <c r="A617" s="215"/>
      <c r="B617" s="216"/>
      <c r="C617" s="347"/>
      <c r="D617" s="216"/>
      <c r="E617" s="216"/>
      <c r="F617" s="216"/>
      <c r="G617" s="216"/>
      <c r="H617" s="217"/>
      <c r="I617" s="218"/>
      <c r="J617" s="218"/>
      <c r="K617" s="267"/>
      <c r="L617" s="267"/>
      <c r="M617" s="267"/>
      <c r="N617" s="267"/>
      <c r="O617" s="267"/>
      <c r="P617" s="219"/>
      <c r="Q617" s="268"/>
      <c r="R617" s="216"/>
      <c r="S617" s="224"/>
      <c r="T617" s="224"/>
      <c r="U617" s="239"/>
      <c r="V617" s="269"/>
      <c r="W617" s="270"/>
      <c r="X617" s="270"/>
      <c r="Y617" s="270"/>
      <c r="Z617" s="270"/>
      <c r="AB617" s="272"/>
    </row>
    <row r="618" spans="1:28" s="271" customFormat="1" ht="20.25" customHeight="1">
      <c r="A618" s="215"/>
      <c r="B618" s="216"/>
      <c r="C618" s="347"/>
      <c r="D618" s="216"/>
      <c r="E618" s="216"/>
      <c r="F618" s="216"/>
      <c r="G618" s="216"/>
      <c r="H618" s="217"/>
      <c r="I618" s="218"/>
      <c r="J618" s="218"/>
      <c r="K618" s="267"/>
      <c r="L618" s="267"/>
      <c r="M618" s="267"/>
      <c r="N618" s="267"/>
      <c r="O618" s="267"/>
      <c r="P618" s="219"/>
      <c r="Q618" s="268"/>
      <c r="R618" s="216"/>
      <c r="S618" s="224"/>
      <c r="T618" s="224"/>
      <c r="U618" s="239"/>
      <c r="V618" s="269"/>
      <c r="W618" s="270"/>
      <c r="X618" s="270"/>
      <c r="Y618" s="270"/>
      <c r="Z618" s="270"/>
      <c r="AB618" s="272"/>
    </row>
    <row r="619" spans="1:28" s="271" customFormat="1" ht="20.25" customHeight="1">
      <c r="A619" s="215"/>
      <c r="B619" s="216"/>
      <c r="C619" s="347"/>
      <c r="D619" s="216"/>
      <c r="E619" s="216"/>
      <c r="F619" s="216"/>
      <c r="G619" s="216"/>
      <c r="H619" s="217"/>
      <c r="I619" s="218"/>
      <c r="J619" s="218"/>
      <c r="K619" s="267"/>
      <c r="L619" s="267"/>
      <c r="M619" s="267"/>
      <c r="N619" s="267"/>
      <c r="O619" s="267"/>
      <c r="P619" s="219"/>
      <c r="Q619" s="268"/>
      <c r="R619" s="216"/>
      <c r="S619" s="224"/>
      <c r="T619" s="224"/>
      <c r="U619" s="239"/>
      <c r="V619" s="269"/>
      <c r="W619" s="270"/>
      <c r="X619" s="270"/>
      <c r="Y619" s="270"/>
      <c r="Z619" s="270"/>
      <c r="AB619" s="272"/>
    </row>
    <row r="620" spans="1:28" s="271" customFormat="1" ht="20.25" customHeight="1">
      <c r="A620" s="215"/>
      <c r="B620" s="216"/>
      <c r="C620" s="347"/>
      <c r="D620" s="216"/>
      <c r="E620" s="216"/>
      <c r="F620" s="216"/>
      <c r="G620" s="216"/>
      <c r="H620" s="217"/>
      <c r="I620" s="218"/>
      <c r="J620" s="218"/>
      <c r="K620" s="267"/>
      <c r="L620" s="267"/>
      <c r="M620" s="267"/>
      <c r="N620" s="267"/>
      <c r="O620" s="267"/>
      <c r="P620" s="219"/>
      <c r="Q620" s="268"/>
      <c r="R620" s="216"/>
      <c r="S620" s="224"/>
      <c r="T620" s="224"/>
      <c r="U620" s="239"/>
      <c r="V620" s="269"/>
      <c r="W620" s="270"/>
      <c r="X620" s="270"/>
      <c r="Y620" s="270"/>
      <c r="Z620" s="270"/>
      <c r="AB620" s="272"/>
    </row>
    <row r="621" spans="1:28" s="271" customFormat="1" ht="20.25" customHeight="1">
      <c r="A621" s="215"/>
      <c r="B621" s="216"/>
      <c r="C621" s="347"/>
      <c r="D621" s="216"/>
      <c r="E621" s="216"/>
      <c r="F621" s="216"/>
      <c r="G621" s="216"/>
      <c r="H621" s="217"/>
      <c r="I621" s="218"/>
      <c r="J621" s="218"/>
      <c r="K621" s="267"/>
      <c r="L621" s="267"/>
      <c r="M621" s="267"/>
      <c r="N621" s="267"/>
      <c r="O621" s="267"/>
      <c r="P621" s="219"/>
      <c r="Q621" s="268"/>
      <c r="R621" s="216"/>
      <c r="S621" s="224"/>
      <c r="T621" s="224"/>
      <c r="U621" s="239"/>
      <c r="V621" s="269"/>
      <c r="W621" s="270"/>
      <c r="X621" s="270"/>
      <c r="Y621" s="270"/>
      <c r="Z621" s="270"/>
      <c r="AB621" s="272"/>
    </row>
    <row r="622" spans="1:28" s="271" customFormat="1" ht="20.25" customHeight="1">
      <c r="A622" s="215"/>
      <c r="B622" s="216"/>
      <c r="C622" s="347"/>
      <c r="D622" s="216"/>
      <c r="E622" s="216"/>
      <c r="F622" s="216"/>
      <c r="G622" s="216"/>
      <c r="H622" s="217"/>
      <c r="I622" s="218"/>
      <c r="J622" s="218"/>
      <c r="K622" s="267"/>
      <c r="L622" s="267"/>
      <c r="M622" s="267"/>
      <c r="N622" s="267"/>
      <c r="O622" s="267"/>
      <c r="P622" s="219"/>
      <c r="Q622" s="268"/>
      <c r="R622" s="216"/>
      <c r="S622" s="224"/>
      <c r="T622" s="224"/>
      <c r="U622" s="239"/>
      <c r="V622" s="269"/>
      <c r="W622" s="270"/>
      <c r="X622" s="270"/>
      <c r="Y622" s="270"/>
      <c r="Z622" s="270"/>
      <c r="AB622" s="272"/>
    </row>
    <row r="623" spans="1:28" s="271" customFormat="1" ht="20.25" customHeight="1">
      <c r="A623" s="215"/>
      <c r="B623" s="216"/>
      <c r="C623" s="347"/>
      <c r="D623" s="216"/>
      <c r="E623" s="216"/>
      <c r="F623" s="216"/>
      <c r="G623" s="216"/>
      <c r="H623" s="217"/>
      <c r="I623" s="218"/>
      <c r="J623" s="218"/>
      <c r="K623" s="267"/>
      <c r="L623" s="267"/>
      <c r="M623" s="267"/>
      <c r="N623" s="267"/>
      <c r="O623" s="267"/>
      <c r="P623" s="219"/>
      <c r="Q623" s="268"/>
      <c r="R623" s="216"/>
      <c r="S623" s="224"/>
      <c r="T623" s="224"/>
      <c r="U623" s="239"/>
      <c r="V623" s="269"/>
      <c r="W623" s="270"/>
      <c r="X623" s="270"/>
      <c r="Y623" s="270"/>
      <c r="Z623" s="270"/>
      <c r="AB623" s="272"/>
    </row>
    <row r="624" spans="1:28" s="271" customFormat="1" ht="20.25" customHeight="1">
      <c r="A624" s="215"/>
      <c r="B624" s="216"/>
      <c r="C624" s="347"/>
      <c r="D624" s="216"/>
      <c r="E624" s="216"/>
      <c r="F624" s="216"/>
      <c r="G624" s="216"/>
      <c r="H624" s="217"/>
      <c r="I624" s="218"/>
      <c r="J624" s="218"/>
      <c r="K624" s="267"/>
      <c r="L624" s="267"/>
      <c r="M624" s="267"/>
      <c r="N624" s="267"/>
      <c r="O624" s="267"/>
      <c r="P624" s="219"/>
      <c r="Q624" s="268"/>
      <c r="R624" s="216"/>
      <c r="S624" s="224"/>
      <c r="T624" s="224"/>
      <c r="U624" s="239"/>
      <c r="V624" s="269"/>
      <c r="W624" s="270"/>
      <c r="X624" s="270"/>
      <c r="Y624" s="270"/>
      <c r="Z624" s="270"/>
      <c r="AB624" s="272"/>
    </row>
    <row r="625" spans="1:28" s="271" customFormat="1" ht="20.25" customHeight="1">
      <c r="A625" s="215"/>
      <c r="B625" s="216"/>
      <c r="C625" s="347"/>
      <c r="D625" s="216"/>
      <c r="E625" s="216"/>
      <c r="F625" s="216"/>
      <c r="G625" s="216"/>
      <c r="H625" s="217"/>
      <c r="I625" s="218"/>
      <c r="J625" s="218"/>
      <c r="K625" s="267"/>
      <c r="L625" s="267"/>
      <c r="M625" s="267"/>
      <c r="N625" s="267"/>
      <c r="O625" s="267"/>
      <c r="P625" s="219"/>
      <c r="Q625" s="268"/>
      <c r="R625" s="216"/>
      <c r="S625" s="224"/>
      <c r="T625" s="224"/>
      <c r="U625" s="239"/>
      <c r="V625" s="269"/>
      <c r="W625" s="270"/>
      <c r="X625" s="270"/>
      <c r="Y625" s="270"/>
      <c r="Z625" s="270"/>
      <c r="AB625" s="272"/>
    </row>
    <row r="626" spans="1:28" s="271" customFormat="1" ht="20.25" customHeight="1">
      <c r="A626" s="215"/>
      <c r="B626" s="216"/>
      <c r="C626" s="347"/>
      <c r="D626" s="216"/>
      <c r="E626" s="216"/>
      <c r="F626" s="216"/>
      <c r="G626" s="216"/>
      <c r="H626" s="217"/>
      <c r="I626" s="218"/>
      <c r="J626" s="218"/>
      <c r="K626" s="267"/>
      <c r="L626" s="267"/>
      <c r="M626" s="267"/>
      <c r="N626" s="267"/>
      <c r="O626" s="267"/>
      <c r="P626" s="219"/>
      <c r="Q626" s="268"/>
      <c r="R626" s="216"/>
      <c r="S626" s="224"/>
      <c r="T626" s="224"/>
      <c r="U626" s="239"/>
      <c r="V626" s="269"/>
      <c r="W626" s="270"/>
      <c r="X626" s="270"/>
      <c r="Y626" s="270"/>
      <c r="Z626" s="270"/>
      <c r="AB626" s="272"/>
    </row>
    <row r="627" spans="1:28" s="271" customFormat="1" ht="20.25" customHeight="1">
      <c r="A627" s="215"/>
      <c r="B627" s="216"/>
      <c r="C627" s="347"/>
      <c r="D627" s="216"/>
      <c r="E627" s="216"/>
      <c r="F627" s="216"/>
      <c r="G627" s="216"/>
      <c r="H627" s="217"/>
      <c r="I627" s="218"/>
      <c r="J627" s="218"/>
      <c r="K627" s="267"/>
      <c r="L627" s="267"/>
      <c r="M627" s="267"/>
      <c r="N627" s="267"/>
      <c r="O627" s="267"/>
      <c r="P627" s="219"/>
      <c r="Q627" s="268"/>
      <c r="R627" s="216"/>
      <c r="S627" s="224"/>
      <c r="T627" s="224"/>
      <c r="U627" s="239"/>
      <c r="V627" s="269"/>
      <c r="W627" s="270"/>
      <c r="X627" s="270"/>
      <c r="Y627" s="270"/>
      <c r="Z627" s="270"/>
      <c r="AB627" s="272"/>
    </row>
    <row r="628" spans="1:28" s="271" customFormat="1" ht="20.25" customHeight="1">
      <c r="A628" s="215"/>
      <c r="B628" s="216"/>
      <c r="C628" s="347"/>
      <c r="D628" s="216"/>
      <c r="E628" s="216"/>
      <c r="F628" s="216"/>
      <c r="G628" s="216"/>
      <c r="H628" s="217"/>
      <c r="I628" s="218"/>
      <c r="J628" s="218"/>
      <c r="K628" s="267"/>
      <c r="L628" s="267"/>
      <c r="M628" s="267"/>
      <c r="N628" s="267"/>
      <c r="O628" s="267"/>
      <c r="P628" s="219"/>
      <c r="Q628" s="268"/>
      <c r="R628" s="216"/>
      <c r="S628" s="224"/>
      <c r="T628" s="224"/>
      <c r="U628" s="239"/>
      <c r="V628" s="269"/>
      <c r="W628" s="270"/>
      <c r="X628" s="270"/>
      <c r="Y628" s="270"/>
      <c r="Z628" s="270"/>
      <c r="AB628" s="272"/>
    </row>
    <row r="629" spans="1:28" s="271" customFormat="1" ht="20.25" customHeight="1">
      <c r="A629" s="215"/>
      <c r="B629" s="216"/>
      <c r="C629" s="347"/>
      <c r="D629" s="216"/>
      <c r="E629" s="216"/>
      <c r="F629" s="216"/>
      <c r="G629" s="216"/>
      <c r="H629" s="217"/>
      <c r="I629" s="218"/>
      <c r="J629" s="218"/>
      <c r="K629" s="267"/>
      <c r="L629" s="267"/>
      <c r="M629" s="267"/>
      <c r="N629" s="267"/>
      <c r="O629" s="267"/>
      <c r="P629" s="219"/>
      <c r="Q629" s="268"/>
      <c r="R629" s="216"/>
      <c r="S629" s="224"/>
      <c r="T629" s="224"/>
      <c r="U629" s="239"/>
      <c r="V629" s="269"/>
      <c r="W629" s="270"/>
      <c r="X629" s="270"/>
      <c r="Y629" s="270"/>
      <c r="Z629" s="270"/>
      <c r="AB629" s="272"/>
    </row>
    <row r="630" spans="1:28" s="271" customFormat="1" ht="20.25" customHeight="1">
      <c r="A630" s="215"/>
      <c r="B630" s="216"/>
      <c r="C630" s="347"/>
      <c r="D630" s="216"/>
      <c r="E630" s="216"/>
      <c r="F630" s="216"/>
      <c r="G630" s="216"/>
      <c r="H630" s="217"/>
      <c r="I630" s="218"/>
      <c r="J630" s="218"/>
      <c r="K630" s="267"/>
      <c r="L630" s="267"/>
      <c r="M630" s="267"/>
      <c r="N630" s="267"/>
      <c r="O630" s="267"/>
      <c r="P630" s="219"/>
      <c r="Q630" s="268"/>
      <c r="R630" s="216"/>
      <c r="S630" s="224"/>
      <c r="T630" s="224"/>
      <c r="U630" s="239"/>
      <c r="V630" s="269"/>
      <c r="W630" s="270"/>
      <c r="X630" s="270"/>
      <c r="Y630" s="270"/>
      <c r="Z630" s="270"/>
      <c r="AB630" s="272"/>
    </row>
    <row r="631" spans="1:28" s="271" customFormat="1" ht="20.25" customHeight="1">
      <c r="A631" s="215"/>
      <c r="B631" s="216"/>
      <c r="C631" s="347"/>
      <c r="D631" s="216"/>
      <c r="E631" s="216"/>
      <c r="F631" s="216"/>
      <c r="G631" s="216"/>
      <c r="H631" s="217"/>
      <c r="I631" s="218"/>
      <c r="J631" s="218"/>
      <c r="K631" s="267"/>
      <c r="L631" s="267"/>
      <c r="M631" s="267"/>
      <c r="N631" s="267"/>
      <c r="O631" s="267"/>
      <c r="P631" s="219"/>
      <c r="Q631" s="268"/>
      <c r="R631" s="216"/>
      <c r="S631" s="224"/>
      <c r="T631" s="224"/>
      <c r="U631" s="239"/>
      <c r="V631" s="269"/>
      <c r="W631" s="270"/>
      <c r="X631" s="270"/>
      <c r="Y631" s="270"/>
      <c r="Z631" s="270"/>
      <c r="AB631" s="272"/>
    </row>
    <row r="632" spans="1:28" s="271" customFormat="1" ht="20.25" customHeight="1">
      <c r="A632" s="215"/>
      <c r="B632" s="216"/>
      <c r="C632" s="347"/>
      <c r="D632" s="216"/>
      <c r="E632" s="216"/>
      <c r="F632" s="216"/>
      <c r="G632" s="216"/>
      <c r="H632" s="217"/>
      <c r="I632" s="218"/>
      <c r="J632" s="218"/>
      <c r="K632" s="267"/>
      <c r="L632" s="267"/>
      <c r="M632" s="267"/>
      <c r="N632" s="267"/>
      <c r="O632" s="267"/>
      <c r="P632" s="219"/>
      <c r="Q632" s="268"/>
      <c r="R632" s="216"/>
      <c r="S632" s="224"/>
      <c r="T632" s="224"/>
      <c r="U632" s="239"/>
      <c r="V632" s="269"/>
      <c r="W632" s="270"/>
      <c r="X632" s="270"/>
      <c r="Y632" s="270"/>
      <c r="Z632" s="270"/>
      <c r="AB632" s="272"/>
    </row>
    <row r="633" spans="1:28" s="271" customFormat="1" ht="20.25" customHeight="1">
      <c r="A633" s="215"/>
      <c r="B633" s="216"/>
      <c r="C633" s="347"/>
      <c r="D633" s="216"/>
      <c r="E633" s="216"/>
      <c r="F633" s="216"/>
      <c r="G633" s="216"/>
      <c r="H633" s="217"/>
      <c r="I633" s="218"/>
      <c r="J633" s="218"/>
      <c r="K633" s="267"/>
      <c r="L633" s="267"/>
      <c r="M633" s="267"/>
      <c r="N633" s="267"/>
      <c r="O633" s="267"/>
      <c r="P633" s="219"/>
      <c r="Q633" s="268"/>
      <c r="R633" s="216"/>
      <c r="S633" s="224"/>
      <c r="T633" s="224"/>
      <c r="U633" s="239"/>
      <c r="V633" s="269"/>
      <c r="W633" s="270"/>
      <c r="X633" s="270"/>
      <c r="Y633" s="270"/>
      <c r="Z633" s="270"/>
      <c r="AB633" s="272"/>
    </row>
    <row r="634" spans="1:28" s="271" customFormat="1" ht="20.25" customHeight="1">
      <c r="A634" s="215"/>
      <c r="B634" s="216"/>
      <c r="C634" s="347"/>
      <c r="D634" s="216"/>
      <c r="E634" s="216"/>
      <c r="F634" s="216"/>
      <c r="G634" s="216"/>
      <c r="H634" s="217"/>
      <c r="I634" s="218"/>
      <c r="J634" s="218"/>
      <c r="K634" s="267"/>
      <c r="L634" s="267"/>
      <c r="M634" s="267"/>
      <c r="N634" s="267"/>
      <c r="O634" s="267"/>
      <c r="P634" s="219"/>
      <c r="Q634" s="268"/>
      <c r="R634" s="216"/>
      <c r="S634" s="224"/>
      <c r="T634" s="224"/>
      <c r="U634" s="239"/>
      <c r="V634" s="269"/>
      <c r="W634" s="270"/>
      <c r="X634" s="270"/>
      <c r="Y634" s="270"/>
      <c r="Z634" s="270"/>
      <c r="AB634" s="272"/>
    </row>
    <row r="635" spans="1:28" s="271" customFormat="1" ht="20.25" customHeight="1">
      <c r="A635" s="215"/>
      <c r="B635" s="216"/>
      <c r="C635" s="347"/>
      <c r="D635" s="216"/>
      <c r="E635" s="216"/>
      <c r="F635" s="216"/>
      <c r="G635" s="216"/>
      <c r="H635" s="217"/>
      <c r="I635" s="218"/>
      <c r="J635" s="218"/>
      <c r="K635" s="267"/>
      <c r="L635" s="267"/>
      <c r="M635" s="267"/>
      <c r="N635" s="267"/>
      <c r="O635" s="267"/>
      <c r="P635" s="219"/>
      <c r="Q635" s="268"/>
      <c r="R635" s="216"/>
      <c r="S635" s="224"/>
      <c r="T635" s="224"/>
      <c r="U635" s="239"/>
      <c r="V635" s="269"/>
      <c r="W635" s="270"/>
      <c r="X635" s="270"/>
      <c r="Y635" s="270"/>
      <c r="Z635" s="270"/>
      <c r="AB635" s="272"/>
    </row>
    <row r="636" spans="1:28" s="271" customFormat="1" ht="20.25" customHeight="1">
      <c r="A636" s="215"/>
      <c r="B636" s="216"/>
      <c r="C636" s="347"/>
      <c r="D636" s="216"/>
      <c r="E636" s="216"/>
      <c r="F636" s="216"/>
      <c r="G636" s="216"/>
      <c r="H636" s="217"/>
      <c r="I636" s="218"/>
      <c r="J636" s="218"/>
      <c r="K636" s="267"/>
      <c r="L636" s="267"/>
      <c r="M636" s="267"/>
      <c r="N636" s="267"/>
      <c r="O636" s="267"/>
      <c r="P636" s="219"/>
      <c r="Q636" s="268"/>
      <c r="R636" s="216"/>
      <c r="S636" s="224"/>
      <c r="T636" s="224"/>
      <c r="U636" s="239"/>
      <c r="V636" s="269"/>
      <c r="W636" s="270"/>
      <c r="X636" s="270"/>
      <c r="Y636" s="270"/>
      <c r="Z636" s="270"/>
      <c r="AB636" s="272"/>
    </row>
    <row r="637" spans="1:28" s="271" customFormat="1" ht="20.25" customHeight="1">
      <c r="A637" s="215"/>
      <c r="B637" s="216"/>
      <c r="C637" s="347"/>
      <c r="D637" s="216"/>
      <c r="E637" s="216"/>
      <c r="F637" s="216"/>
      <c r="G637" s="216"/>
      <c r="H637" s="217"/>
      <c r="I637" s="218"/>
      <c r="J637" s="218"/>
      <c r="K637" s="267"/>
      <c r="L637" s="267"/>
      <c r="M637" s="267"/>
      <c r="N637" s="267"/>
      <c r="O637" s="267"/>
      <c r="P637" s="219"/>
      <c r="Q637" s="268"/>
      <c r="R637" s="216"/>
      <c r="S637" s="224"/>
      <c r="T637" s="224"/>
      <c r="U637" s="239"/>
      <c r="V637" s="269"/>
      <c r="W637" s="270"/>
      <c r="X637" s="270"/>
      <c r="Y637" s="270"/>
      <c r="Z637" s="270"/>
      <c r="AB637" s="272"/>
    </row>
    <row r="638" spans="1:28" s="271" customFormat="1" ht="20.25" customHeight="1">
      <c r="A638" s="215"/>
      <c r="B638" s="216"/>
      <c r="C638" s="347"/>
      <c r="D638" s="216"/>
      <c r="E638" s="216"/>
      <c r="F638" s="216"/>
      <c r="G638" s="216"/>
      <c r="H638" s="217"/>
      <c r="I638" s="218"/>
      <c r="J638" s="218"/>
      <c r="K638" s="267"/>
      <c r="L638" s="267"/>
      <c r="M638" s="267"/>
      <c r="N638" s="267"/>
      <c r="O638" s="267"/>
      <c r="P638" s="219"/>
      <c r="Q638" s="268"/>
      <c r="R638" s="216"/>
      <c r="S638" s="224"/>
      <c r="T638" s="224"/>
      <c r="U638" s="239"/>
      <c r="V638" s="269"/>
      <c r="W638" s="270"/>
      <c r="X638" s="270"/>
      <c r="Y638" s="270"/>
      <c r="Z638" s="270"/>
      <c r="AB638" s="272"/>
    </row>
    <row r="639" spans="1:28" s="271" customFormat="1" ht="20.25" customHeight="1">
      <c r="A639" s="215"/>
      <c r="B639" s="216"/>
      <c r="C639" s="347"/>
      <c r="D639" s="216"/>
      <c r="E639" s="216"/>
      <c r="F639" s="216"/>
      <c r="G639" s="216"/>
      <c r="H639" s="217"/>
      <c r="I639" s="218"/>
      <c r="J639" s="218"/>
      <c r="K639" s="267"/>
      <c r="L639" s="267"/>
      <c r="M639" s="267"/>
      <c r="N639" s="267"/>
      <c r="O639" s="267"/>
      <c r="P639" s="219"/>
      <c r="Q639" s="268"/>
      <c r="R639" s="216"/>
      <c r="S639" s="224"/>
      <c r="T639" s="224"/>
      <c r="U639" s="239"/>
      <c r="V639" s="269"/>
      <c r="W639" s="270"/>
      <c r="X639" s="270"/>
      <c r="Y639" s="270"/>
      <c r="Z639" s="270"/>
      <c r="AB639" s="272"/>
    </row>
    <row r="640" spans="1:28" s="271" customFormat="1" ht="20.25" customHeight="1">
      <c r="A640" s="215"/>
      <c r="B640" s="216"/>
      <c r="C640" s="347"/>
      <c r="D640" s="216"/>
      <c r="E640" s="216"/>
      <c r="F640" s="216"/>
      <c r="G640" s="216"/>
      <c r="H640" s="217"/>
      <c r="I640" s="218"/>
      <c r="J640" s="218"/>
      <c r="K640" s="267"/>
      <c r="L640" s="267"/>
      <c r="M640" s="267"/>
      <c r="N640" s="267"/>
      <c r="O640" s="267"/>
      <c r="P640" s="219"/>
      <c r="Q640" s="268"/>
      <c r="R640" s="216"/>
      <c r="S640" s="224"/>
      <c r="T640" s="224"/>
      <c r="U640" s="239"/>
      <c r="V640" s="269"/>
      <c r="W640" s="270"/>
      <c r="X640" s="270"/>
      <c r="Y640" s="270"/>
      <c r="Z640" s="270"/>
      <c r="AB640" s="272"/>
    </row>
    <row r="641" spans="1:28" s="271" customFormat="1" ht="20.25" customHeight="1">
      <c r="A641" s="215"/>
      <c r="B641" s="216"/>
      <c r="C641" s="347"/>
      <c r="D641" s="216"/>
      <c r="E641" s="216"/>
      <c r="F641" s="216"/>
      <c r="G641" s="216"/>
      <c r="H641" s="217"/>
      <c r="I641" s="218"/>
      <c r="J641" s="218"/>
      <c r="K641" s="267"/>
      <c r="L641" s="267"/>
      <c r="M641" s="267"/>
      <c r="N641" s="267"/>
      <c r="O641" s="267"/>
      <c r="P641" s="219"/>
      <c r="Q641" s="268"/>
      <c r="R641" s="216"/>
      <c r="S641" s="224"/>
      <c r="T641" s="224"/>
      <c r="U641" s="239"/>
      <c r="V641" s="269"/>
      <c r="W641" s="270"/>
      <c r="X641" s="270"/>
      <c r="Y641" s="270"/>
      <c r="Z641" s="270"/>
      <c r="AB641" s="272"/>
    </row>
    <row r="642" spans="1:28" s="271" customFormat="1" ht="20.25" customHeight="1">
      <c r="A642" s="215"/>
      <c r="B642" s="216"/>
      <c r="C642" s="347"/>
      <c r="D642" s="216"/>
      <c r="E642" s="216"/>
      <c r="F642" s="216"/>
      <c r="G642" s="216"/>
      <c r="H642" s="217"/>
      <c r="I642" s="218"/>
      <c r="J642" s="218"/>
      <c r="K642" s="267"/>
      <c r="L642" s="267"/>
      <c r="M642" s="267"/>
      <c r="N642" s="267"/>
      <c r="O642" s="267"/>
      <c r="P642" s="219"/>
      <c r="Q642" s="268"/>
      <c r="R642" s="216"/>
      <c r="S642" s="224"/>
      <c r="T642" s="224"/>
      <c r="U642" s="239"/>
      <c r="V642" s="269"/>
      <c r="W642" s="270"/>
      <c r="X642" s="270"/>
      <c r="Y642" s="270"/>
      <c r="Z642" s="270"/>
      <c r="AB642" s="272"/>
    </row>
    <row r="643" spans="1:28" s="271" customFormat="1" ht="20.25" customHeight="1">
      <c r="A643" s="215"/>
      <c r="B643" s="216"/>
      <c r="C643" s="347"/>
      <c r="D643" s="216"/>
      <c r="E643" s="216"/>
      <c r="F643" s="216"/>
      <c r="G643" s="216"/>
      <c r="H643" s="217"/>
      <c r="I643" s="218"/>
      <c r="J643" s="218"/>
      <c r="K643" s="267"/>
      <c r="L643" s="267"/>
      <c r="M643" s="267"/>
      <c r="N643" s="267"/>
      <c r="O643" s="267"/>
      <c r="P643" s="219"/>
      <c r="Q643" s="268"/>
      <c r="R643" s="216"/>
      <c r="S643" s="224"/>
      <c r="T643" s="224"/>
      <c r="U643" s="239"/>
      <c r="V643" s="269"/>
      <c r="W643" s="270"/>
      <c r="X643" s="270"/>
      <c r="Y643" s="270"/>
      <c r="Z643" s="270"/>
      <c r="AB643" s="272"/>
    </row>
    <row r="644" spans="1:28" s="271" customFormat="1" ht="20.25" customHeight="1">
      <c r="A644" s="215"/>
      <c r="B644" s="216"/>
      <c r="C644" s="347"/>
      <c r="D644" s="216"/>
      <c r="E644" s="216"/>
      <c r="F644" s="216"/>
      <c r="G644" s="216"/>
      <c r="H644" s="217"/>
      <c r="I644" s="218"/>
      <c r="J644" s="218"/>
      <c r="K644" s="267"/>
      <c r="L644" s="267"/>
      <c r="M644" s="267"/>
      <c r="N644" s="267"/>
      <c r="O644" s="267"/>
      <c r="P644" s="219"/>
      <c r="Q644" s="268"/>
      <c r="R644" s="216"/>
      <c r="S644" s="224"/>
      <c r="T644" s="224"/>
      <c r="U644" s="239"/>
      <c r="V644" s="269"/>
      <c r="W644" s="270"/>
      <c r="X644" s="270"/>
      <c r="Y644" s="270"/>
      <c r="Z644" s="270"/>
      <c r="AB644" s="272"/>
    </row>
    <row r="645" spans="1:28" s="271" customFormat="1" ht="20.25" customHeight="1">
      <c r="A645" s="215"/>
      <c r="B645" s="216"/>
      <c r="C645" s="347"/>
      <c r="D645" s="216"/>
      <c r="E645" s="216"/>
      <c r="F645" s="216"/>
      <c r="G645" s="216"/>
      <c r="H645" s="217"/>
      <c r="I645" s="218"/>
      <c r="J645" s="218"/>
      <c r="K645" s="267"/>
      <c r="L645" s="267"/>
      <c r="M645" s="267"/>
      <c r="N645" s="267"/>
      <c r="O645" s="267"/>
      <c r="P645" s="219"/>
      <c r="Q645" s="268"/>
      <c r="R645" s="216"/>
      <c r="S645" s="224"/>
      <c r="T645" s="224"/>
      <c r="U645" s="239"/>
      <c r="V645" s="269"/>
      <c r="W645" s="270"/>
      <c r="X645" s="270"/>
      <c r="Y645" s="270"/>
      <c r="Z645" s="270"/>
      <c r="AB645" s="272"/>
    </row>
    <row r="646" spans="1:28" s="271" customFormat="1" ht="20.25" customHeight="1">
      <c r="A646" s="215"/>
      <c r="B646" s="216"/>
      <c r="C646" s="347"/>
      <c r="D646" s="216"/>
      <c r="E646" s="216"/>
      <c r="F646" s="216"/>
      <c r="G646" s="216"/>
      <c r="H646" s="217"/>
      <c r="I646" s="218"/>
      <c r="J646" s="218"/>
      <c r="K646" s="267"/>
      <c r="L646" s="267"/>
      <c r="M646" s="267"/>
      <c r="N646" s="267"/>
      <c r="O646" s="267"/>
      <c r="P646" s="219"/>
      <c r="Q646" s="268"/>
      <c r="R646" s="216"/>
      <c r="S646" s="224"/>
      <c r="T646" s="224"/>
      <c r="U646" s="239"/>
      <c r="V646" s="269"/>
      <c r="W646" s="270"/>
      <c r="X646" s="270"/>
      <c r="Y646" s="270"/>
      <c r="Z646" s="270"/>
      <c r="AB646" s="272"/>
    </row>
    <row r="647" spans="1:28" s="271" customFormat="1" ht="20.25" customHeight="1">
      <c r="A647" s="215"/>
      <c r="B647" s="216"/>
      <c r="C647" s="347"/>
      <c r="D647" s="216"/>
      <c r="E647" s="216"/>
      <c r="F647" s="216"/>
      <c r="G647" s="216"/>
      <c r="H647" s="217"/>
      <c r="I647" s="218"/>
      <c r="J647" s="218"/>
      <c r="K647" s="267"/>
      <c r="L647" s="267"/>
      <c r="M647" s="267"/>
      <c r="N647" s="267"/>
      <c r="O647" s="267"/>
      <c r="P647" s="219"/>
      <c r="Q647" s="268"/>
      <c r="R647" s="216"/>
      <c r="S647" s="224"/>
      <c r="T647" s="224"/>
      <c r="U647" s="239"/>
      <c r="V647" s="269"/>
      <c r="W647" s="270"/>
      <c r="X647" s="270"/>
      <c r="Y647" s="270"/>
      <c r="Z647" s="270"/>
      <c r="AB647" s="272"/>
    </row>
    <row r="648" spans="1:28" s="271" customFormat="1" ht="20.25" customHeight="1">
      <c r="A648" s="215"/>
      <c r="B648" s="216"/>
      <c r="C648" s="347"/>
      <c r="D648" s="216"/>
      <c r="E648" s="216"/>
      <c r="F648" s="216"/>
      <c r="G648" s="216"/>
      <c r="H648" s="217"/>
      <c r="I648" s="218"/>
      <c r="J648" s="218"/>
      <c r="K648" s="267"/>
      <c r="L648" s="267"/>
      <c r="M648" s="267"/>
      <c r="N648" s="267"/>
      <c r="O648" s="267"/>
      <c r="P648" s="219"/>
      <c r="Q648" s="268"/>
      <c r="R648" s="216"/>
      <c r="S648" s="224"/>
      <c r="T648" s="224"/>
      <c r="U648" s="239"/>
      <c r="V648" s="269"/>
      <c r="W648" s="270"/>
      <c r="X648" s="270"/>
      <c r="Y648" s="270"/>
      <c r="Z648" s="270"/>
      <c r="AB648" s="272"/>
    </row>
    <row r="649" spans="1:28" s="271" customFormat="1" ht="20.25" customHeight="1">
      <c r="A649" s="215"/>
      <c r="B649" s="216"/>
      <c r="C649" s="347"/>
      <c r="D649" s="216"/>
      <c r="E649" s="216"/>
      <c r="F649" s="216"/>
      <c r="G649" s="216"/>
      <c r="H649" s="217"/>
      <c r="I649" s="218"/>
      <c r="J649" s="218"/>
      <c r="K649" s="267"/>
      <c r="L649" s="267"/>
      <c r="M649" s="267"/>
      <c r="N649" s="267"/>
      <c r="O649" s="267"/>
      <c r="P649" s="219"/>
      <c r="Q649" s="268"/>
      <c r="R649" s="216"/>
      <c r="S649" s="224"/>
      <c r="T649" s="224"/>
      <c r="U649" s="239"/>
      <c r="V649" s="269"/>
      <c r="W649" s="270"/>
      <c r="X649" s="270"/>
      <c r="Y649" s="270"/>
      <c r="Z649" s="270"/>
      <c r="AB649" s="272"/>
    </row>
    <row r="650" spans="1:28" s="271" customFormat="1" ht="20.25" customHeight="1">
      <c r="A650" s="215"/>
      <c r="B650" s="216"/>
      <c r="C650" s="347"/>
      <c r="D650" s="216"/>
      <c r="E650" s="216"/>
      <c r="F650" s="216"/>
      <c r="G650" s="216"/>
      <c r="H650" s="217"/>
      <c r="I650" s="218"/>
      <c r="J650" s="218"/>
      <c r="K650" s="267"/>
      <c r="L650" s="267"/>
      <c r="M650" s="267"/>
      <c r="N650" s="267"/>
      <c r="O650" s="267"/>
      <c r="P650" s="219"/>
      <c r="Q650" s="268"/>
      <c r="R650" s="216"/>
      <c r="S650" s="224"/>
      <c r="T650" s="224"/>
      <c r="U650" s="239"/>
      <c r="V650" s="269"/>
      <c r="W650" s="270"/>
      <c r="X650" s="270"/>
      <c r="Y650" s="270"/>
      <c r="Z650" s="270"/>
      <c r="AB650" s="272"/>
    </row>
    <row r="651" spans="1:28" s="271" customFormat="1" ht="20.25" customHeight="1">
      <c r="A651" s="215"/>
      <c r="B651" s="216"/>
      <c r="C651" s="347"/>
      <c r="D651" s="216"/>
      <c r="E651" s="216"/>
      <c r="F651" s="216"/>
      <c r="G651" s="216"/>
      <c r="H651" s="217"/>
      <c r="I651" s="218"/>
      <c r="J651" s="218"/>
      <c r="K651" s="267"/>
      <c r="L651" s="267"/>
      <c r="M651" s="267"/>
      <c r="N651" s="267"/>
      <c r="O651" s="267"/>
      <c r="P651" s="219"/>
      <c r="Q651" s="268"/>
      <c r="R651" s="216"/>
      <c r="S651" s="224"/>
      <c r="T651" s="224"/>
      <c r="U651" s="239"/>
      <c r="V651" s="269"/>
      <c r="W651" s="270"/>
      <c r="X651" s="270"/>
      <c r="Y651" s="270"/>
      <c r="Z651" s="270"/>
      <c r="AB651" s="272"/>
    </row>
    <row r="652" spans="1:28" s="271" customFormat="1" ht="20.25" customHeight="1">
      <c r="A652" s="215"/>
      <c r="B652" s="216"/>
      <c r="C652" s="347"/>
      <c r="D652" s="216"/>
      <c r="E652" s="216"/>
      <c r="F652" s="216"/>
      <c r="G652" s="216"/>
      <c r="H652" s="217"/>
      <c r="I652" s="218"/>
      <c r="J652" s="218"/>
      <c r="K652" s="267"/>
      <c r="L652" s="267"/>
      <c r="M652" s="267"/>
      <c r="N652" s="267"/>
      <c r="O652" s="267"/>
      <c r="P652" s="219"/>
      <c r="Q652" s="268"/>
      <c r="R652" s="216"/>
      <c r="S652" s="224"/>
      <c r="T652" s="224"/>
      <c r="U652" s="239"/>
      <c r="V652" s="269"/>
      <c r="W652" s="270"/>
      <c r="X652" s="270"/>
      <c r="Y652" s="270"/>
      <c r="Z652" s="270"/>
      <c r="AB652" s="272"/>
    </row>
    <row r="653" spans="1:28" s="271" customFormat="1" ht="20.25" customHeight="1">
      <c r="A653" s="215"/>
      <c r="B653" s="216"/>
      <c r="C653" s="347"/>
      <c r="D653" s="216"/>
      <c r="E653" s="216"/>
      <c r="F653" s="216"/>
      <c r="G653" s="216"/>
      <c r="H653" s="217"/>
      <c r="I653" s="218"/>
      <c r="J653" s="218"/>
      <c r="K653" s="267"/>
      <c r="L653" s="267"/>
      <c r="M653" s="267"/>
      <c r="N653" s="267"/>
      <c r="O653" s="267"/>
      <c r="P653" s="219"/>
      <c r="Q653" s="268"/>
      <c r="R653" s="216"/>
      <c r="S653" s="224"/>
      <c r="T653" s="224"/>
      <c r="U653" s="239"/>
      <c r="V653" s="269"/>
      <c r="W653" s="270"/>
      <c r="X653" s="270"/>
      <c r="Y653" s="270"/>
      <c r="Z653" s="270"/>
      <c r="AB653" s="272"/>
    </row>
    <row r="654" spans="1:28" s="271" customFormat="1" ht="20.25" customHeight="1">
      <c r="A654" s="215"/>
      <c r="B654" s="350"/>
      <c r="C654" s="351"/>
      <c r="D654" s="216"/>
      <c r="E654" s="216"/>
      <c r="F654" s="216"/>
      <c r="G654" s="216"/>
      <c r="H654" s="217"/>
      <c r="I654" s="218"/>
      <c r="J654" s="218"/>
      <c r="K654" s="267"/>
      <c r="L654" s="267"/>
      <c r="M654" s="267"/>
      <c r="N654" s="267"/>
      <c r="O654" s="267"/>
      <c r="P654" s="219"/>
      <c r="Q654" s="268"/>
      <c r="R654" s="216"/>
      <c r="S654" s="224"/>
      <c r="T654" s="224"/>
      <c r="U654" s="239"/>
      <c r="V654" s="269"/>
      <c r="W654" s="270"/>
      <c r="X654" s="270"/>
      <c r="Y654" s="270"/>
      <c r="Z654" s="270"/>
      <c r="AB654" s="272"/>
    </row>
    <row r="655" spans="1:28" s="271" customFormat="1" ht="20.25" customHeight="1">
      <c r="A655" s="215"/>
      <c r="B655" s="350"/>
      <c r="C655" s="351"/>
      <c r="D655" s="216"/>
      <c r="E655" s="216"/>
      <c r="F655" s="216"/>
      <c r="G655" s="216"/>
      <c r="H655" s="217"/>
      <c r="I655" s="218"/>
      <c r="J655" s="218"/>
      <c r="K655" s="267"/>
      <c r="L655" s="267"/>
      <c r="M655" s="267"/>
      <c r="N655" s="267"/>
      <c r="O655" s="267"/>
      <c r="P655" s="219"/>
      <c r="Q655" s="268"/>
      <c r="R655" s="216"/>
      <c r="S655" s="224"/>
      <c r="T655" s="224"/>
      <c r="U655" s="239"/>
      <c r="V655" s="269"/>
      <c r="W655" s="270"/>
      <c r="X655" s="270"/>
      <c r="Y655" s="270"/>
      <c r="Z655" s="270"/>
      <c r="AB655" s="272"/>
    </row>
    <row r="656" spans="1:28" s="271" customFormat="1" ht="20.25" customHeight="1">
      <c r="A656" s="215"/>
      <c r="B656" s="350"/>
      <c r="C656" s="351"/>
      <c r="D656" s="216"/>
      <c r="E656" s="216"/>
      <c r="F656" s="216"/>
      <c r="G656" s="216"/>
      <c r="H656" s="217"/>
      <c r="I656" s="218"/>
      <c r="J656" s="218"/>
      <c r="K656" s="267"/>
      <c r="L656" s="267"/>
      <c r="M656" s="267"/>
      <c r="N656" s="267"/>
      <c r="O656" s="267"/>
      <c r="P656" s="219"/>
      <c r="Q656" s="268"/>
      <c r="R656" s="216"/>
      <c r="S656" s="224"/>
      <c r="T656" s="224"/>
      <c r="U656" s="239"/>
      <c r="V656" s="269"/>
      <c r="W656" s="270"/>
      <c r="X656" s="270"/>
      <c r="Y656" s="270"/>
      <c r="Z656" s="270"/>
      <c r="AB656" s="272"/>
    </row>
    <row r="657" spans="1:28" s="271" customFormat="1" ht="20.25" customHeight="1">
      <c r="A657" s="215"/>
      <c r="B657" s="350"/>
      <c r="C657" s="351"/>
      <c r="D657" s="216"/>
      <c r="E657" s="216"/>
      <c r="F657" s="216"/>
      <c r="G657" s="216"/>
      <c r="H657" s="217"/>
      <c r="I657" s="218"/>
      <c r="J657" s="218"/>
      <c r="K657" s="267"/>
      <c r="L657" s="267"/>
      <c r="M657" s="267"/>
      <c r="N657" s="267"/>
      <c r="O657" s="267"/>
      <c r="P657" s="219"/>
      <c r="Q657" s="268"/>
      <c r="R657" s="216"/>
      <c r="S657" s="224"/>
      <c r="T657" s="224"/>
      <c r="U657" s="239"/>
      <c r="V657" s="269"/>
      <c r="W657" s="270"/>
      <c r="X657" s="270"/>
      <c r="Y657" s="270"/>
      <c r="Z657" s="270"/>
      <c r="AB657" s="272"/>
    </row>
    <row r="658" spans="1:28" s="271" customFormat="1" ht="20.25" customHeight="1">
      <c r="A658" s="215"/>
      <c r="B658" s="350"/>
      <c r="C658" s="351"/>
      <c r="D658" s="216"/>
      <c r="E658" s="216"/>
      <c r="F658" s="216"/>
      <c r="G658" s="216"/>
      <c r="H658" s="217"/>
      <c r="I658" s="218"/>
      <c r="J658" s="218"/>
      <c r="K658" s="267"/>
      <c r="L658" s="267"/>
      <c r="M658" s="267"/>
      <c r="N658" s="267"/>
      <c r="O658" s="267"/>
      <c r="P658" s="219"/>
      <c r="Q658" s="268"/>
      <c r="R658" s="216"/>
      <c r="S658" s="224"/>
      <c r="T658" s="224"/>
      <c r="U658" s="239"/>
      <c r="V658" s="269"/>
      <c r="W658" s="270"/>
      <c r="X658" s="270"/>
      <c r="Y658" s="270"/>
      <c r="Z658" s="270"/>
      <c r="AB658" s="272"/>
    </row>
    <row r="659" spans="1:28" s="271" customFormat="1" ht="20.25" customHeight="1">
      <c r="A659" s="215"/>
      <c r="B659" s="350"/>
      <c r="C659" s="351"/>
      <c r="D659" s="216"/>
      <c r="E659" s="216"/>
      <c r="F659" s="216"/>
      <c r="G659" s="216"/>
      <c r="H659" s="217"/>
      <c r="I659" s="218"/>
      <c r="J659" s="218"/>
      <c r="K659" s="267"/>
      <c r="L659" s="267"/>
      <c r="M659" s="267"/>
      <c r="N659" s="267"/>
      <c r="O659" s="267"/>
      <c r="P659" s="219"/>
      <c r="Q659" s="268"/>
      <c r="R659" s="216"/>
      <c r="S659" s="224"/>
      <c r="T659" s="224"/>
      <c r="U659" s="239"/>
      <c r="V659" s="269"/>
      <c r="W659" s="270"/>
      <c r="X659" s="270"/>
      <c r="Y659" s="270"/>
      <c r="Z659" s="270"/>
      <c r="AB659" s="272"/>
    </row>
    <row r="660" spans="1:28" s="271" customFormat="1" ht="20.25" customHeight="1">
      <c r="A660" s="215"/>
      <c r="B660" s="350"/>
      <c r="C660" s="351"/>
      <c r="D660" s="216"/>
      <c r="E660" s="216"/>
      <c r="F660" s="216"/>
      <c r="G660" s="216"/>
      <c r="H660" s="217"/>
      <c r="I660" s="218"/>
      <c r="J660" s="218"/>
      <c r="K660" s="267"/>
      <c r="L660" s="267"/>
      <c r="M660" s="267"/>
      <c r="N660" s="267"/>
      <c r="O660" s="267"/>
      <c r="P660" s="219"/>
      <c r="Q660" s="268"/>
      <c r="R660" s="216"/>
      <c r="S660" s="224"/>
      <c r="T660" s="224"/>
      <c r="U660" s="239"/>
      <c r="V660" s="269"/>
      <c r="W660" s="270"/>
      <c r="X660" s="270"/>
      <c r="Y660" s="270"/>
      <c r="Z660" s="270"/>
      <c r="AB660" s="272"/>
    </row>
    <row r="661" spans="1:28" s="271" customFormat="1" ht="20.25" customHeight="1">
      <c r="A661" s="215"/>
      <c r="B661" s="350"/>
      <c r="C661" s="351"/>
      <c r="D661" s="216"/>
      <c r="E661" s="216"/>
      <c r="F661" s="216"/>
      <c r="G661" s="216"/>
      <c r="H661" s="217"/>
      <c r="I661" s="218"/>
      <c r="J661" s="218"/>
      <c r="K661" s="267"/>
      <c r="L661" s="267"/>
      <c r="M661" s="267"/>
      <c r="N661" s="267"/>
      <c r="O661" s="267"/>
      <c r="P661" s="219"/>
      <c r="Q661" s="268"/>
      <c r="R661" s="216"/>
      <c r="S661" s="224"/>
      <c r="T661" s="224"/>
      <c r="U661" s="239"/>
      <c r="V661" s="269"/>
      <c r="W661" s="270"/>
      <c r="X661" s="270"/>
      <c r="Y661" s="270"/>
      <c r="Z661" s="270"/>
      <c r="AB661" s="272"/>
    </row>
    <row r="662" spans="1:28" s="271" customFormat="1" ht="20.25" customHeight="1">
      <c r="A662" s="215"/>
      <c r="B662" s="350"/>
      <c r="C662" s="351"/>
      <c r="D662" s="216"/>
      <c r="E662" s="216"/>
      <c r="F662" s="216"/>
      <c r="G662" s="216"/>
      <c r="H662" s="217"/>
      <c r="I662" s="218"/>
      <c r="J662" s="218"/>
      <c r="K662" s="267"/>
      <c r="L662" s="267"/>
      <c r="M662" s="267"/>
      <c r="N662" s="267"/>
      <c r="O662" s="267"/>
      <c r="P662" s="219"/>
      <c r="Q662" s="268"/>
      <c r="R662" s="216"/>
      <c r="S662" s="224"/>
      <c r="T662" s="224"/>
      <c r="U662" s="239"/>
      <c r="V662" s="269"/>
      <c r="W662" s="270"/>
      <c r="X662" s="270"/>
      <c r="Y662" s="270"/>
      <c r="Z662" s="270"/>
      <c r="AB662" s="272"/>
    </row>
    <row r="663" spans="1:28" s="271" customFormat="1" ht="20.25" customHeight="1">
      <c r="A663" s="215"/>
      <c r="B663" s="350"/>
      <c r="C663" s="351"/>
      <c r="D663" s="216"/>
      <c r="E663" s="216"/>
      <c r="F663" s="216"/>
      <c r="G663" s="216"/>
      <c r="H663" s="217"/>
      <c r="I663" s="218"/>
      <c r="J663" s="218"/>
      <c r="K663" s="267"/>
      <c r="L663" s="267"/>
      <c r="M663" s="267"/>
      <c r="N663" s="267"/>
      <c r="O663" s="267"/>
      <c r="P663" s="219"/>
      <c r="Q663" s="268"/>
      <c r="R663" s="216"/>
      <c r="S663" s="224"/>
      <c r="T663" s="224"/>
      <c r="U663" s="239"/>
      <c r="V663" s="269"/>
      <c r="W663" s="270"/>
      <c r="X663" s="270"/>
      <c r="Y663" s="270"/>
      <c r="Z663" s="270"/>
      <c r="AB663" s="272"/>
    </row>
    <row r="664" spans="1:28" s="271" customFormat="1" ht="20.25" customHeight="1">
      <c r="A664" s="215"/>
      <c r="B664" s="350"/>
      <c r="C664" s="351"/>
      <c r="D664" s="216"/>
      <c r="E664" s="216"/>
      <c r="F664" s="216"/>
      <c r="G664" s="216"/>
      <c r="H664" s="217"/>
      <c r="I664" s="218"/>
      <c r="J664" s="218"/>
      <c r="K664" s="267"/>
      <c r="L664" s="267"/>
      <c r="M664" s="267"/>
      <c r="N664" s="267"/>
      <c r="O664" s="267"/>
      <c r="P664" s="219"/>
      <c r="Q664" s="268"/>
      <c r="R664" s="216"/>
      <c r="S664" s="224"/>
      <c r="T664" s="224"/>
      <c r="U664" s="239"/>
      <c r="V664" s="269"/>
      <c r="W664" s="270"/>
      <c r="X664" s="270"/>
      <c r="Y664" s="270"/>
      <c r="Z664" s="270"/>
      <c r="AB664" s="272"/>
    </row>
    <row r="665" spans="1:28" s="271" customFormat="1" ht="20.25" customHeight="1">
      <c r="A665" s="215"/>
      <c r="B665" s="350"/>
      <c r="C665" s="351"/>
      <c r="D665" s="216"/>
      <c r="E665" s="216"/>
      <c r="F665" s="216"/>
      <c r="G665" s="216"/>
      <c r="H665" s="217"/>
      <c r="I665" s="218"/>
      <c r="J665" s="218"/>
      <c r="K665" s="267"/>
      <c r="L665" s="267"/>
      <c r="M665" s="267"/>
      <c r="N665" s="267"/>
      <c r="O665" s="267"/>
      <c r="P665" s="219"/>
      <c r="Q665" s="268"/>
      <c r="R665" s="216"/>
      <c r="S665" s="224"/>
      <c r="T665" s="224"/>
      <c r="U665" s="239"/>
      <c r="V665" s="269"/>
      <c r="W665" s="270"/>
      <c r="X665" s="270"/>
      <c r="Y665" s="270"/>
      <c r="Z665" s="270"/>
      <c r="AB665" s="272"/>
    </row>
    <row r="666" spans="1:28" s="271" customFormat="1" ht="20.25" customHeight="1">
      <c r="A666" s="215"/>
      <c r="B666" s="350"/>
      <c r="C666" s="351"/>
      <c r="D666" s="216"/>
      <c r="E666" s="216"/>
      <c r="F666" s="216"/>
      <c r="G666" s="216"/>
      <c r="H666" s="217"/>
      <c r="I666" s="218"/>
      <c r="J666" s="218"/>
      <c r="K666" s="267"/>
      <c r="L666" s="267"/>
      <c r="M666" s="267"/>
      <c r="N666" s="267"/>
      <c r="O666" s="267"/>
      <c r="P666" s="219"/>
      <c r="Q666" s="268"/>
      <c r="R666" s="216"/>
      <c r="S666" s="224"/>
      <c r="T666" s="224"/>
      <c r="U666" s="239"/>
      <c r="V666" s="269"/>
      <c r="W666" s="270"/>
      <c r="X666" s="270"/>
      <c r="Y666" s="270"/>
      <c r="Z666" s="270"/>
      <c r="AB666" s="272"/>
    </row>
    <row r="667" spans="1:28" s="271" customFormat="1" ht="20.25" customHeight="1">
      <c r="A667" s="215"/>
      <c r="B667" s="350"/>
      <c r="C667" s="351"/>
      <c r="D667" s="216"/>
      <c r="E667" s="216"/>
      <c r="F667" s="216"/>
      <c r="G667" s="216"/>
      <c r="H667" s="217"/>
      <c r="I667" s="218"/>
      <c r="J667" s="218"/>
      <c r="K667" s="267"/>
      <c r="L667" s="267"/>
      <c r="M667" s="267"/>
      <c r="N667" s="267"/>
      <c r="O667" s="267"/>
      <c r="P667" s="219"/>
      <c r="Q667" s="268"/>
      <c r="R667" s="216"/>
      <c r="S667" s="224"/>
      <c r="T667" s="224"/>
      <c r="U667" s="239"/>
      <c r="V667" s="269"/>
      <c r="W667" s="270"/>
      <c r="X667" s="270"/>
      <c r="Y667" s="270"/>
      <c r="Z667" s="270"/>
      <c r="AB667" s="272"/>
    </row>
    <row r="668" spans="1:28" s="271" customFormat="1" ht="20.25" customHeight="1">
      <c r="A668" s="215"/>
      <c r="B668" s="350"/>
      <c r="C668" s="351"/>
      <c r="D668" s="216"/>
      <c r="E668" s="216"/>
      <c r="F668" s="216"/>
      <c r="G668" s="216"/>
      <c r="H668" s="217"/>
      <c r="I668" s="218"/>
      <c r="J668" s="218"/>
      <c r="K668" s="267"/>
      <c r="L668" s="267"/>
      <c r="M668" s="267"/>
      <c r="N668" s="267"/>
      <c r="O668" s="267"/>
      <c r="P668" s="219"/>
      <c r="Q668" s="268"/>
      <c r="R668" s="216"/>
      <c r="S668" s="224"/>
      <c r="T668" s="224"/>
      <c r="U668" s="239"/>
      <c r="V668" s="269"/>
      <c r="W668" s="270"/>
      <c r="X668" s="270"/>
      <c r="Y668" s="270"/>
      <c r="Z668" s="270"/>
      <c r="AB668" s="272"/>
    </row>
    <row r="669" spans="1:28" s="271" customFormat="1" ht="20.25" customHeight="1">
      <c r="A669" s="215"/>
      <c r="B669" s="350"/>
      <c r="C669" s="351"/>
      <c r="D669" s="216"/>
      <c r="E669" s="216"/>
      <c r="F669" s="216"/>
      <c r="G669" s="216"/>
      <c r="H669" s="217"/>
      <c r="I669" s="218"/>
      <c r="J669" s="218"/>
      <c r="K669" s="267"/>
      <c r="L669" s="267"/>
      <c r="M669" s="267"/>
      <c r="N669" s="267"/>
      <c r="O669" s="267"/>
      <c r="P669" s="219"/>
      <c r="Q669" s="268"/>
      <c r="R669" s="216"/>
      <c r="S669" s="224"/>
      <c r="T669" s="224"/>
      <c r="U669" s="239"/>
      <c r="V669" s="269"/>
      <c r="W669" s="270"/>
      <c r="X669" s="270"/>
      <c r="Y669" s="270"/>
      <c r="Z669" s="270"/>
      <c r="AB669" s="272"/>
    </row>
    <row r="670" spans="1:28" s="271" customFormat="1" ht="20.25" customHeight="1">
      <c r="A670" s="215"/>
      <c r="B670" s="350"/>
      <c r="C670" s="351"/>
      <c r="D670" s="216"/>
      <c r="E670" s="216"/>
      <c r="F670" s="216"/>
      <c r="G670" s="216"/>
      <c r="H670" s="217"/>
      <c r="I670" s="218"/>
      <c r="J670" s="218"/>
      <c r="K670" s="267"/>
      <c r="L670" s="267"/>
      <c r="M670" s="267"/>
      <c r="N670" s="267"/>
      <c r="O670" s="267"/>
      <c r="P670" s="219"/>
      <c r="Q670" s="268"/>
      <c r="R670" s="216"/>
      <c r="S670" s="224"/>
      <c r="T670" s="224"/>
      <c r="U670" s="239"/>
      <c r="V670" s="269"/>
      <c r="W670" s="270"/>
      <c r="X670" s="270"/>
      <c r="Y670" s="270"/>
      <c r="Z670" s="270"/>
      <c r="AB670" s="272"/>
    </row>
    <row r="671" spans="1:28" s="271" customFormat="1" ht="20.25" customHeight="1">
      <c r="A671" s="215"/>
      <c r="B671" s="350"/>
      <c r="C671" s="351"/>
      <c r="D671" s="216"/>
      <c r="E671" s="216"/>
      <c r="F671" s="216"/>
      <c r="G671" s="216"/>
      <c r="H671" s="217"/>
      <c r="I671" s="218"/>
      <c r="J671" s="218"/>
      <c r="K671" s="267"/>
      <c r="L671" s="267"/>
      <c r="M671" s="267"/>
      <c r="N671" s="267"/>
      <c r="O671" s="267"/>
      <c r="P671" s="219"/>
      <c r="Q671" s="268"/>
      <c r="R671" s="216"/>
      <c r="S671" s="224"/>
      <c r="T671" s="224"/>
      <c r="U671" s="239"/>
      <c r="V671" s="269"/>
      <c r="W671" s="270"/>
      <c r="X671" s="270"/>
      <c r="Y671" s="270"/>
      <c r="Z671" s="270"/>
      <c r="AB671" s="272"/>
    </row>
    <row r="672" spans="1:28" s="271" customFormat="1" ht="20.25" customHeight="1">
      <c r="A672" s="215"/>
      <c r="B672" s="350"/>
      <c r="C672" s="351"/>
      <c r="D672" s="216"/>
      <c r="E672" s="216"/>
      <c r="F672" s="216"/>
      <c r="G672" s="216"/>
      <c r="H672" s="217"/>
      <c r="I672" s="218"/>
      <c r="J672" s="218"/>
      <c r="K672" s="267"/>
      <c r="L672" s="267"/>
      <c r="M672" s="267"/>
      <c r="N672" s="267"/>
      <c r="O672" s="267"/>
      <c r="P672" s="219"/>
      <c r="Q672" s="268"/>
      <c r="R672" s="216"/>
      <c r="S672" s="224"/>
      <c r="T672" s="224"/>
      <c r="U672" s="239"/>
      <c r="V672" s="269"/>
      <c r="W672" s="270"/>
      <c r="X672" s="270"/>
      <c r="Y672" s="270"/>
      <c r="Z672" s="270"/>
      <c r="AB672" s="272"/>
    </row>
    <row r="673" spans="1:28" s="271" customFormat="1" ht="20.25" customHeight="1">
      <c r="A673" s="215"/>
      <c r="B673" s="350"/>
      <c r="C673" s="351"/>
      <c r="D673" s="216"/>
      <c r="E673" s="216"/>
      <c r="F673" s="216"/>
      <c r="G673" s="216"/>
      <c r="H673" s="217"/>
      <c r="I673" s="218"/>
      <c r="J673" s="218"/>
      <c r="K673" s="267"/>
      <c r="L673" s="267"/>
      <c r="M673" s="267"/>
      <c r="N673" s="267"/>
      <c r="O673" s="267"/>
      <c r="P673" s="219"/>
      <c r="Q673" s="268"/>
      <c r="R673" s="216"/>
      <c r="S673" s="224"/>
      <c r="T673" s="224"/>
      <c r="U673" s="239"/>
      <c r="V673" s="269"/>
      <c r="W673" s="270"/>
      <c r="X673" s="270"/>
      <c r="Y673" s="270"/>
      <c r="Z673" s="270"/>
      <c r="AB673" s="272"/>
    </row>
    <row r="674" spans="1:28" s="271" customFormat="1" ht="20.25" customHeight="1">
      <c r="A674" s="215"/>
      <c r="B674" s="350"/>
      <c r="C674" s="351"/>
      <c r="D674" s="216"/>
      <c r="E674" s="216"/>
      <c r="F674" s="216"/>
      <c r="G674" s="216"/>
      <c r="H674" s="217"/>
      <c r="I674" s="218"/>
      <c r="J674" s="218"/>
      <c r="K674" s="267"/>
      <c r="L674" s="267"/>
      <c r="M674" s="267"/>
      <c r="N674" s="267"/>
      <c r="O674" s="267"/>
      <c r="P674" s="219"/>
      <c r="Q674" s="268"/>
      <c r="R674" s="216"/>
      <c r="S674" s="224"/>
      <c r="T674" s="224"/>
      <c r="U674" s="239"/>
      <c r="V674" s="269"/>
      <c r="W674" s="270"/>
      <c r="X674" s="270"/>
      <c r="Y674" s="270"/>
      <c r="Z674" s="270"/>
      <c r="AB674" s="272"/>
    </row>
    <row r="675" spans="1:28" s="271" customFormat="1" ht="20.25" customHeight="1">
      <c r="A675" s="215"/>
      <c r="B675" s="350"/>
      <c r="C675" s="351"/>
      <c r="D675" s="216"/>
      <c r="E675" s="216"/>
      <c r="F675" s="216"/>
      <c r="G675" s="216"/>
      <c r="H675" s="217"/>
      <c r="I675" s="218"/>
      <c r="J675" s="218"/>
      <c r="K675" s="267"/>
      <c r="L675" s="267"/>
      <c r="M675" s="267"/>
      <c r="N675" s="267"/>
      <c r="O675" s="267"/>
      <c r="P675" s="219"/>
      <c r="Q675" s="268"/>
      <c r="R675" s="216"/>
      <c r="S675" s="224"/>
      <c r="T675" s="224"/>
      <c r="U675" s="239"/>
      <c r="V675" s="269"/>
      <c r="W675" s="270"/>
      <c r="X675" s="270"/>
      <c r="Y675" s="270"/>
      <c r="Z675" s="270"/>
      <c r="AB675" s="272"/>
    </row>
    <row r="676" spans="1:28" s="271" customFormat="1" ht="20.25" customHeight="1">
      <c r="A676" s="215"/>
      <c r="B676" s="350"/>
      <c r="C676" s="351"/>
      <c r="D676" s="216"/>
      <c r="E676" s="216"/>
      <c r="F676" s="216"/>
      <c r="G676" s="216"/>
      <c r="H676" s="217"/>
      <c r="I676" s="218"/>
      <c r="J676" s="218"/>
      <c r="K676" s="267"/>
      <c r="L676" s="267"/>
      <c r="M676" s="267"/>
      <c r="N676" s="267"/>
      <c r="O676" s="267"/>
      <c r="P676" s="219"/>
      <c r="Q676" s="268"/>
      <c r="R676" s="216"/>
      <c r="S676" s="224"/>
      <c r="T676" s="224"/>
      <c r="U676" s="239"/>
      <c r="V676" s="269"/>
      <c r="W676" s="270"/>
      <c r="X676" s="270"/>
      <c r="Y676" s="270"/>
      <c r="Z676" s="270"/>
      <c r="AB676" s="272"/>
    </row>
    <row r="677" spans="1:28" s="271" customFormat="1" ht="20.25" customHeight="1">
      <c r="A677" s="215"/>
      <c r="B677" s="350"/>
      <c r="C677" s="351"/>
      <c r="D677" s="216"/>
      <c r="E677" s="216"/>
      <c r="F677" s="216"/>
      <c r="G677" s="216"/>
      <c r="H677" s="217"/>
      <c r="I677" s="218"/>
      <c r="J677" s="218"/>
      <c r="K677" s="267"/>
      <c r="L677" s="267"/>
      <c r="M677" s="267"/>
      <c r="N677" s="267"/>
      <c r="O677" s="267"/>
      <c r="P677" s="219"/>
      <c r="Q677" s="268"/>
      <c r="R677" s="216"/>
      <c r="S677" s="224"/>
      <c r="T677" s="224"/>
      <c r="U677" s="239"/>
      <c r="V677" s="269"/>
      <c r="W677" s="270"/>
      <c r="X677" s="270"/>
      <c r="Y677" s="270"/>
      <c r="Z677" s="270"/>
      <c r="AB677" s="272"/>
    </row>
    <row r="678" spans="1:28" s="271" customFormat="1" ht="20.25" customHeight="1">
      <c r="A678" s="215"/>
      <c r="B678" s="350"/>
      <c r="C678" s="351"/>
      <c r="D678" s="216"/>
      <c r="E678" s="216"/>
      <c r="F678" s="216"/>
      <c r="G678" s="216"/>
      <c r="H678" s="217"/>
      <c r="I678" s="218"/>
      <c r="J678" s="218"/>
      <c r="K678" s="267"/>
      <c r="L678" s="267"/>
      <c r="M678" s="267"/>
      <c r="N678" s="267"/>
      <c r="O678" s="267"/>
      <c r="P678" s="219"/>
      <c r="Q678" s="268"/>
      <c r="R678" s="216"/>
      <c r="S678" s="224"/>
      <c r="T678" s="224"/>
      <c r="U678" s="239"/>
      <c r="V678" s="269"/>
      <c r="W678" s="270"/>
      <c r="X678" s="270"/>
      <c r="Y678" s="270"/>
      <c r="Z678" s="270"/>
      <c r="AB678" s="272"/>
    </row>
    <row r="679" spans="1:28" s="271" customFormat="1" ht="20.25" customHeight="1">
      <c r="A679" s="215"/>
      <c r="B679" s="350"/>
      <c r="C679" s="351"/>
      <c r="D679" s="216"/>
      <c r="E679" s="216"/>
      <c r="F679" s="216"/>
      <c r="G679" s="216"/>
      <c r="H679" s="217"/>
      <c r="I679" s="218"/>
      <c r="J679" s="218"/>
      <c r="K679" s="267"/>
      <c r="L679" s="267"/>
      <c r="M679" s="267"/>
      <c r="N679" s="267"/>
      <c r="O679" s="267"/>
      <c r="P679" s="219"/>
      <c r="Q679" s="268"/>
      <c r="R679" s="216"/>
      <c r="S679" s="224"/>
      <c r="T679" s="224"/>
      <c r="U679" s="239"/>
      <c r="V679" s="269"/>
      <c r="W679" s="270"/>
      <c r="X679" s="270"/>
      <c r="Y679" s="270"/>
      <c r="Z679" s="270"/>
      <c r="AB679" s="272"/>
    </row>
    <row r="680" spans="1:28" s="271" customFormat="1" ht="20.25" customHeight="1">
      <c r="A680" s="215"/>
      <c r="B680" s="350"/>
      <c r="C680" s="351"/>
      <c r="D680" s="216"/>
      <c r="E680" s="216"/>
      <c r="F680" s="216"/>
      <c r="G680" s="216"/>
      <c r="H680" s="217"/>
      <c r="I680" s="218"/>
      <c r="J680" s="218"/>
      <c r="K680" s="267"/>
      <c r="L680" s="267"/>
      <c r="M680" s="267"/>
      <c r="N680" s="267"/>
      <c r="O680" s="267"/>
      <c r="P680" s="219"/>
      <c r="Q680" s="268"/>
      <c r="R680" s="216"/>
      <c r="S680" s="224"/>
      <c r="T680" s="224"/>
      <c r="U680" s="239"/>
      <c r="V680" s="269"/>
      <c r="W680" s="270"/>
      <c r="X680" s="270"/>
      <c r="Y680" s="270"/>
      <c r="Z680" s="270"/>
      <c r="AB680" s="272"/>
    </row>
    <row r="681" spans="1:28" s="271" customFormat="1" ht="20.25" customHeight="1">
      <c r="A681" s="215"/>
      <c r="B681" s="350"/>
      <c r="C681" s="351"/>
      <c r="D681" s="216"/>
      <c r="E681" s="216"/>
      <c r="F681" s="216"/>
      <c r="G681" s="216"/>
      <c r="H681" s="217"/>
      <c r="I681" s="218"/>
      <c r="J681" s="218"/>
      <c r="K681" s="267"/>
      <c r="L681" s="267"/>
      <c r="M681" s="267"/>
      <c r="N681" s="267"/>
      <c r="O681" s="267"/>
      <c r="P681" s="219"/>
      <c r="Q681" s="268"/>
      <c r="R681" s="216"/>
      <c r="S681" s="224"/>
      <c r="T681" s="224"/>
      <c r="U681" s="239"/>
      <c r="V681" s="269"/>
      <c r="W681" s="270"/>
      <c r="X681" s="270"/>
      <c r="Y681" s="270"/>
      <c r="Z681" s="270"/>
      <c r="AB681" s="272"/>
    </row>
    <row r="682" spans="1:28" s="271" customFormat="1" ht="20.25" customHeight="1">
      <c r="A682" s="215"/>
      <c r="B682" s="350"/>
      <c r="C682" s="351"/>
      <c r="D682" s="216"/>
      <c r="E682" s="216"/>
      <c r="F682" s="216"/>
      <c r="G682" s="216"/>
      <c r="H682" s="217"/>
      <c r="I682" s="218"/>
      <c r="J682" s="218"/>
      <c r="K682" s="267"/>
      <c r="L682" s="267"/>
      <c r="M682" s="267"/>
      <c r="N682" s="267"/>
      <c r="O682" s="267"/>
      <c r="P682" s="219"/>
      <c r="Q682" s="268"/>
      <c r="R682" s="216"/>
      <c r="S682" s="224"/>
      <c r="T682" s="224"/>
      <c r="U682" s="239"/>
      <c r="V682" s="269"/>
      <c r="W682" s="270"/>
      <c r="X682" s="270"/>
      <c r="Y682" s="270"/>
      <c r="Z682" s="270"/>
      <c r="AB682" s="272"/>
    </row>
    <row r="683" spans="1:28" s="271" customFormat="1" ht="20.25" customHeight="1">
      <c r="A683" s="215"/>
      <c r="B683" s="350"/>
      <c r="C683" s="351"/>
      <c r="D683" s="216"/>
      <c r="E683" s="216"/>
      <c r="F683" s="216"/>
      <c r="G683" s="216"/>
      <c r="H683" s="217"/>
      <c r="I683" s="218"/>
      <c r="J683" s="218"/>
      <c r="K683" s="267"/>
      <c r="L683" s="267"/>
      <c r="M683" s="267"/>
      <c r="N683" s="267"/>
      <c r="O683" s="267"/>
      <c r="P683" s="219"/>
      <c r="Q683" s="268"/>
      <c r="R683" s="216"/>
      <c r="S683" s="224"/>
      <c r="T683" s="224"/>
      <c r="U683" s="239"/>
      <c r="V683" s="269"/>
      <c r="W683" s="270"/>
      <c r="X683" s="270"/>
      <c r="Y683" s="270"/>
      <c r="Z683" s="270"/>
      <c r="AB683" s="272"/>
    </row>
    <row r="684" spans="1:28" s="271" customFormat="1" ht="20.25" customHeight="1">
      <c r="A684" s="215"/>
      <c r="B684" s="350"/>
      <c r="C684" s="351"/>
      <c r="D684" s="216"/>
      <c r="E684" s="216"/>
      <c r="F684" s="216"/>
      <c r="G684" s="216"/>
      <c r="H684" s="217"/>
      <c r="I684" s="218"/>
      <c r="J684" s="218"/>
      <c r="K684" s="267"/>
      <c r="L684" s="267"/>
      <c r="M684" s="267"/>
      <c r="N684" s="267"/>
      <c r="O684" s="267"/>
      <c r="P684" s="219"/>
      <c r="Q684" s="268"/>
      <c r="R684" s="216"/>
      <c r="S684" s="224"/>
      <c r="T684" s="224"/>
      <c r="U684" s="239"/>
      <c r="V684" s="269"/>
      <c r="W684" s="270"/>
      <c r="X684" s="270"/>
      <c r="Y684" s="270"/>
      <c r="Z684" s="270"/>
      <c r="AB684" s="272"/>
    </row>
    <row r="685" spans="1:28" s="271" customFormat="1" ht="20.25" customHeight="1">
      <c r="A685" s="215"/>
      <c r="B685" s="350"/>
      <c r="C685" s="351"/>
      <c r="D685" s="216"/>
      <c r="E685" s="216"/>
      <c r="F685" s="216"/>
      <c r="G685" s="216"/>
      <c r="H685" s="217"/>
      <c r="I685" s="218"/>
      <c r="J685" s="218"/>
      <c r="K685" s="267"/>
      <c r="L685" s="267"/>
      <c r="M685" s="267"/>
      <c r="N685" s="267"/>
      <c r="O685" s="267"/>
      <c r="P685" s="219"/>
      <c r="Q685" s="268"/>
      <c r="R685" s="216"/>
      <c r="S685" s="224"/>
      <c r="T685" s="224"/>
      <c r="U685" s="239"/>
      <c r="V685" s="269"/>
      <c r="W685" s="270"/>
      <c r="X685" s="270"/>
      <c r="Y685" s="270"/>
      <c r="Z685" s="270"/>
      <c r="AB685" s="272"/>
    </row>
    <row r="686" spans="1:28" s="271" customFormat="1" ht="20.25" customHeight="1">
      <c r="A686" s="215"/>
      <c r="B686" s="350"/>
      <c r="C686" s="351"/>
      <c r="D686" s="216"/>
      <c r="E686" s="216"/>
      <c r="F686" s="216"/>
      <c r="G686" s="216"/>
      <c r="H686" s="217"/>
      <c r="I686" s="218"/>
      <c r="J686" s="218"/>
      <c r="K686" s="267"/>
      <c r="L686" s="267"/>
      <c r="M686" s="267"/>
      <c r="N686" s="267"/>
      <c r="O686" s="267"/>
      <c r="P686" s="219"/>
      <c r="Q686" s="268"/>
      <c r="R686" s="216"/>
      <c r="S686" s="224"/>
      <c r="T686" s="224"/>
      <c r="U686" s="239"/>
      <c r="V686" s="269"/>
      <c r="W686" s="270"/>
      <c r="X686" s="270"/>
      <c r="Y686" s="270"/>
      <c r="Z686" s="270"/>
      <c r="AB686" s="272"/>
    </row>
    <row r="687" spans="1:28" s="271" customFormat="1" ht="20.25" customHeight="1">
      <c r="A687" s="215"/>
      <c r="B687" s="350"/>
      <c r="C687" s="351"/>
      <c r="D687" s="216"/>
      <c r="E687" s="216"/>
      <c r="F687" s="216"/>
      <c r="G687" s="216"/>
      <c r="H687" s="217"/>
      <c r="I687" s="218"/>
      <c r="J687" s="218"/>
      <c r="K687" s="267"/>
      <c r="L687" s="267"/>
      <c r="M687" s="267"/>
      <c r="N687" s="267"/>
      <c r="O687" s="267"/>
      <c r="P687" s="219"/>
      <c r="Q687" s="268"/>
      <c r="R687" s="216"/>
      <c r="S687" s="224"/>
      <c r="T687" s="224"/>
      <c r="U687" s="239"/>
      <c r="V687" s="269"/>
      <c r="W687" s="270"/>
      <c r="X687" s="270"/>
      <c r="Y687" s="270"/>
      <c r="Z687" s="270"/>
      <c r="AB687" s="272"/>
    </row>
    <row r="688" spans="1:28" s="271" customFormat="1" ht="20.25" customHeight="1">
      <c r="A688" s="215"/>
      <c r="B688" s="350"/>
      <c r="C688" s="351"/>
      <c r="D688" s="216"/>
      <c r="E688" s="216"/>
      <c r="F688" s="216"/>
      <c r="G688" s="216"/>
      <c r="H688" s="217"/>
      <c r="I688" s="218"/>
      <c r="J688" s="218"/>
      <c r="K688" s="267"/>
      <c r="L688" s="267"/>
      <c r="M688" s="267"/>
      <c r="N688" s="267"/>
      <c r="O688" s="267"/>
      <c r="P688" s="219"/>
      <c r="Q688" s="268"/>
      <c r="R688" s="216"/>
      <c r="S688" s="224"/>
      <c r="T688" s="224"/>
      <c r="U688" s="239"/>
      <c r="V688" s="269"/>
      <c r="W688" s="270"/>
      <c r="X688" s="270"/>
      <c r="Y688" s="270"/>
      <c r="Z688" s="270"/>
      <c r="AB688" s="272"/>
    </row>
    <row r="689" spans="1:28" s="271" customFormat="1" ht="20.25" customHeight="1">
      <c r="A689" s="215"/>
      <c r="B689" s="350"/>
      <c r="C689" s="351"/>
      <c r="D689" s="216"/>
      <c r="E689" s="216"/>
      <c r="F689" s="216"/>
      <c r="G689" s="216"/>
      <c r="H689" s="217"/>
      <c r="I689" s="218"/>
      <c r="J689" s="218"/>
      <c r="K689" s="267"/>
      <c r="L689" s="267"/>
      <c r="M689" s="267"/>
      <c r="N689" s="267"/>
      <c r="O689" s="267"/>
      <c r="P689" s="219"/>
      <c r="Q689" s="268"/>
      <c r="R689" s="216"/>
      <c r="S689" s="224"/>
      <c r="T689" s="224"/>
      <c r="U689" s="239"/>
      <c r="V689" s="269"/>
      <c r="W689" s="270"/>
      <c r="X689" s="270"/>
      <c r="Y689" s="270"/>
      <c r="Z689" s="270"/>
      <c r="AB689" s="272"/>
    </row>
    <row r="690" spans="1:28" s="271" customFormat="1" ht="20.25" customHeight="1">
      <c r="A690" s="215"/>
      <c r="B690" s="350"/>
      <c r="C690" s="351"/>
      <c r="D690" s="216"/>
      <c r="E690" s="216"/>
      <c r="F690" s="216"/>
      <c r="G690" s="216"/>
      <c r="H690" s="217"/>
      <c r="I690" s="218"/>
      <c r="J690" s="218"/>
      <c r="K690" s="267"/>
      <c r="L690" s="267"/>
      <c r="M690" s="267"/>
      <c r="N690" s="267"/>
      <c r="O690" s="267"/>
      <c r="P690" s="219"/>
      <c r="Q690" s="268"/>
      <c r="R690" s="216"/>
      <c r="S690" s="224"/>
      <c r="T690" s="224"/>
      <c r="U690" s="239"/>
      <c r="V690" s="269"/>
      <c r="W690" s="270"/>
      <c r="X690" s="270"/>
      <c r="Y690" s="270"/>
      <c r="Z690" s="270"/>
      <c r="AB690" s="272"/>
    </row>
    <row r="691" spans="1:28" s="271" customFormat="1" ht="20.25" customHeight="1">
      <c r="A691" s="215"/>
      <c r="B691" s="350"/>
      <c r="C691" s="351"/>
      <c r="D691" s="216"/>
      <c r="E691" s="216"/>
      <c r="F691" s="216"/>
      <c r="G691" s="216"/>
      <c r="H691" s="217"/>
      <c r="I691" s="218"/>
      <c r="J691" s="218"/>
      <c r="K691" s="267"/>
      <c r="L691" s="267"/>
      <c r="M691" s="267"/>
      <c r="N691" s="267"/>
      <c r="O691" s="267"/>
      <c r="P691" s="219"/>
      <c r="Q691" s="268"/>
      <c r="R691" s="216"/>
      <c r="S691" s="224"/>
      <c r="T691" s="224"/>
      <c r="U691" s="239"/>
      <c r="V691" s="269"/>
      <c r="W691" s="270"/>
      <c r="X691" s="270"/>
      <c r="Y691" s="270"/>
      <c r="Z691" s="270"/>
      <c r="AB691" s="272"/>
    </row>
    <row r="692" spans="1:28" s="271" customFormat="1" ht="20.25" customHeight="1">
      <c r="A692" s="215"/>
      <c r="B692" s="350"/>
      <c r="C692" s="351"/>
      <c r="D692" s="216"/>
      <c r="E692" s="216"/>
      <c r="F692" s="216"/>
      <c r="G692" s="216"/>
      <c r="H692" s="217"/>
      <c r="I692" s="218"/>
      <c r="J692" s="218"/>
      <c r="K692" s="267"/>
      <c r="L692" s="267"/>
      <c r="M692" s="267"/>
      <c r="N692" s="267"/>
      <c r="O692" s="267"/>
      <c r="P692" s="219"/>
      <c r="Q692" s="268"/>
      <c r="R692" s="216"/>
      <c r="S692" s="224"/>
      <c r="T692" s="224"/>
      <c r="U692" s="239"/>
      <c r="V692" s="269"/>
      <c r="W692" s="270"/>
      <c r="X692" s="270"/>
      <c r="Y692" s="270"/>
      <c r="Z692" s="270"/>
      <c r="AB692" s="272"/>
    </row>
    <row r="693" spans="1:28" s="271" customFormat="1" ht="20.25" customHeight="1">
      <c r="A693" s="215"/>
      <c r="B693" s="350"/>
      <c r="C693" s="351"/>
      <c r="D693" s="216"/>
      <c r="E693" s="216"/>
      <c r="F693" s="216"/>
      <c r="G693" s="216"/>
      <c r="H693" s="217"/>
      <c r="I693" s="218"/>
      <c r="J693" s="218"/>
      <c r="K693" s="267"/>
      <c r="L693" s="267"/>
      <c r="M693" s="267"/>
      <c r="N693" s="267"/>
      <c r="O693" s="267"/>
      <c r="P693" s="219"/>
      <c r="Q693" s="268"/>
      <c r="R693" s="216"/>
      <c r="S693" s="224"/>
      <c r="T693" s="224"/>
      <c r="U693" s="239"/>
      <c r="V693" s="269"/>
      <c r="W693" s="270"/>
      <c r="X693" s="270"/>
      <c r="Y693" s="270"/>
      <c r="Z693" s="270"/>
      <c r="AB693" s="272"/>
    </row>
    <row r="694" spans="1:28" s="271" customFormat="1" ht="20.25" customHeight="1">
      <c r="A694" s="215"/>
      <c r="B694" s="350"/>
      <c r="C694" s="351"/>
      <c r="D694" s="216"/>
      <c r="E694" s="216"/>
      <c r="F694" s="216"/>
      <c r="G694" s="216"/>
      <c r="H694" s="217"/>
      <c r="I694" s="218"/>
      <c r="J694" s="218"/>
      <c r="K694" s="267"/>
      <c r="L694" s="267"/>
      <c r="M694" s="267"/>
      <c r="N694" s="267"/>
      <c r="O694" s="267"/>
      <c r="P694" s="219"/>
      <c r="Q694" s="268"/>
      <c r="R694" s="216"/>
      <c r="S694" s="224"/>
      <c r="T694" s="224"/>
      <c r="U694" s="239"/>
      <c r="V694" s="269"/>
      <c r="W694" s="270"/>
      <c r="X694" s="270"/>
      <c r="Y694" s="270"/>
      <c r="Z694" s="270"/>
      <c r="AB694" s="272"/>
    </row>
    <row r="695" spans="1:28" s="271" customFormat="1" ht="20.25" customHeight="1">
      <c r="A695" s="215"/>
      <c r="B695" s="350"/>
      <c r="C695" s="351"/>
      <c r="D695" s="216"/>
      <c r="E695" s="216"/>
      <c r="F695" s="216"/>
      <c r="G695" s="216"/>
      <c r="H695" s="217"/>
      <c r="I695" s="218"/>
      <c r="J695" s="218"/>
      <c r="K695" s="267"/>
      <c r="L695" s="267"/>
      <c r="M695" s="267"/>
      <c r="N695" s="267"/>
      <c r="O695" s="267"/>
      <c r="P695" s="219"/>
      <c r="Q695" s="268"/>
      <c r="R695" s="216"/>
      <c r="S695" s="224"/>
      <c r="T695" s="224"/>
      <c r="U695" s="239"/>
      <c r="V695" s="269"/>
      <c r="W695" s="270"/>
      <c r="X695" s="270"/>
      <c r="Y695" s="270"/>
      <c r="Z695" s="270"/>
      <c r="AB695" s="272"/>
    </row>
    <row r="696" spans="1:28" s="271" customFormat="1" ht="20.25" customHeight="1">
      <c r="A696" s="215"/>
      <c r="B696" s="350"/>
      <c r="C696" s="351"/>
      <c r="D696" s="216"/>
      <c r="E696" s="216"/>
      <c r="F696" s="216"/>
      <c r="G696" s="216"/>
      <c r="H696" s="217"/>
      <c r="I696" s="218"/>
      <c r="J696" s="218"/>
      <c r="K696" s="267"/>
      <c r="L696" s="267"/>
      <c r="M696" s="267"/>
      <c r="N696" s="267"/>
      <c r="O696" s="267"/>
      <c r="P696" s="219"/>
      <c r="Q696" s="268"/>
      <c r="R696" s="216"/>
      <c r="S696" s="224"/>
      <c r="T696" s="224"/>
      <c r="U696" s="239"/>
      <c r="V696" s="269"/>
      <c r="W696" s="270"/>
      <c r="X696" s="270"/>
      <c r="Y696" s="270"/>
      <c r="Z696" s="270"/>
      <c r="AB696" s="272"/>
    </row>
    <row r="697" spans="1:28" s="271" customFormat="1" ht="20.25" customHeight="1">
      <c r="A697" s="215"/>
      <c r="B697" s="350"/>
      <c r="C697" s="351"/>
      <c r="D697" s="216"/>
      <c r="E697" s="216"/>
      <c r="F697" s="216"/>
      <c r="G697" s="216"/>
      <c r="H697" s="217"/>
      <c r="I697" s="218"/>
      <c r="J697" s="218"/>
      <c r="K697" s="267"/>
      <c r="L697" s="267"/>
      <c r="M697" s="267"/>
      <c r="N697" s="267"/>
      <c r="O697" s="267"/>
      <c r="P697" s="219"/>
      <c r="Q697" s="268"/>
      <c r="R697" s="216"/>
      <c r="S697" s="224"/>
      <c r="T697" s="224"/>
      <c r="U697" s="239"/>
      <c r="V697" s="269"/>
      <c r="W697" s="270"/>
      <c r="X697" s="270"/>
      <c r="Y697" s="270"/>
      <c r="Z697" s="270"/>
      <c r="AB697" s="272"/>
    </row>
    <row r="698" spans="1:28" s="271" customFormat="1" ht="20.25" customHeight="1">
      <c r="A698" s="215"/>
      <c r="B698" s="350"/>
      <c r="C698" s="351"/>
      <c r="D698" s="216"/>
      <c r="E698" s="216"/>
      <c r="F698" s="216"/>
      <c r="G698" s="216"/>
      <c r="H698" s="217"/>
      <c r="I698" s="218"/>
      <c r="J698" s="218"/>
      <c r="K698" s="267"/>
      <c r="L698" s="267"/>
      <c r="M698" s="267"/>
      <c r="N698" s="267"/>
      <c r="O698" s="267"/>
      <c r="P698" s="219"/>
      <c r="Q698" s="268"/>
      <c r="R698" s="216"/>
      <c r="S698" s="224"/>
      <c r="T698" s="224"/>
      <c r="U698" s="239"/>
      <c r="V698" s="269"/>
      <c r="W698" s="270"/>
      <c r="X698" s="270"/>
      <c r="Y698" s="270"/>
      <c r="Z698" s="270"/>
      <c r="AB698" s="272"/>
    </row>
    <row r="699" spans="1:28" s="271" customFormat="1" ht="20.25" customHeight="1">
      <c r="A699" s="215"/>
      <c r="B699" s="350"/>
      <c r="C699" s="351"/>
      <c r="D699" s="216"/>
      <c r="E699" s="216"/>
      <c r="F699" s="216"/>
      <c r="G699" s="216"/>
      <c r="H699" s="217"/>
      <c r="I699" s="218"/>
      <c r="J699" s="218"/>
      <c r="K699" s="267"/>
      <c r="L699" s="267"/>
      <c r="M699" s="267"/>
      <c r="N699" s="267"/>
      <c r="O699" s="267"/>
      <c r="P699" s="219"/>
      <c r="Q699" s="268"/>
      <c r="R699" s="216"/>
      <c r="S699" s="224"/>
      <c r="T699" s="224"/>
      <c r="U699" s="239"/>
      <c r="V699" s="269"/>
      <c r="W699" s="270"/>
      <c r="X699" s="270"/>
      <c r="Y699" s="270"/>
      <c r="Z699" s="270"/>
      <c r="AB699" s="272"/>
    </row>
    <row r="700" spans="1:28" s="271" customFormat="1" ht="20.25" customHeight="1">
      <c r="A700" s="215"/>
      <c r="B700" s="350"/>
      <c r="C700" s="351"/>
      <c r="D700" s="216"/>
      <c r="E700" s="216"/>
      <c r="F700" s="216"/>
      <c r="G700" s="216"/>
      <c r="H700" s="217"/>
      <c r="I700" s="218"/>
      <c r="J700" s="218"/>
      <c r="K700" s="267"/>
      <c r="L700" s="267"/>
      <c r="M700" s="267"/>
      <c r="N700" s="267"/>
      <c r="O700" s="267"/>
      <c r="P700" s="219"/>
      <c r="Q700" s="268"/>
      <c r="R700" s="216"/>
      <c r="S700" s="224"/>
      <c r="T700" s="224"/>
      <c r="U700" s="239"/>
      <c r="V700" s="269"/>
      <c r="W700" s="270"/>
      <c r="X700" s="270"/>
      <c r="Y700" s="270"/>
      <c r="Z700" s="270"/>
      <c r="AB700" s="272"/>
    </row>
    <row r="701" spans="1:28" s="271" customFormat="1" ht="20.25" customHeight="1">
      <c r="A701" s="215"/>
      <c r="B701" s="350"/>
      <c r="C701" s="351"/>
      <c r="D701" s="216"/>
      <c r="E701" s="216"/>
      <c r="F701" s="216"/>
      <c r="G701" s="216"/>
      <c r="H701" s="217"/>
      <c r="I701" s="218"/>
      <c r="J701" s="218"/>
      <c r="K701" s="267"/>
      <c r="L701" s="267"/>
      <c r="M701" s="267"/>
      <c r="N701" s="267"/>
      <c r="O701" s="267"/>
      <c r="P701" s="219"/>
      <c r="Q701" s="268"/>
      <c r="R701" s="216"/>
      <c r="S701" s="224"/>
      <c r="T701" s="224"/>
      <c r="U701" s="239"/>
      <c r="V701" s="269"/>
      <c r="W701" s="270"/>
      <c r="X701" s="270"/>
      <c r="Y701" s="270"/>
      <c r="Z701" s="270"/>
      <c r="AB701" s="272"/>
    </row>
    <row r="702" spans="1:28" s="271" customFormat="1" ht="20.25" customHeight="1">
      <c r="A702" s="215"/>
      <c r="B702" s="350"/>
      <c r="C702" s="351"/>
      <c r="D702" s="216"/>
      <c r="E702" s="216"/>
      <c r="F702" s="216"/>
      <c r="G702" s="216"/>
      <c r="H702" s="217"/>
      <c r="I702" s="218"/>
      <c r="J702" s="218"/>
      <c r="K702" s="267"/>
      <c r="L702" s="267"/>
      <c r="M702" s="267"/>
      <c r="N702" s="267"/>
      <c r="O702" s="267"/>
      <c r="P702" s="219"/>
      <c r="Q702" s="268"/>
      <c r="R702" s="216"/>
      <c r="S702" s="224"/>
      <c r="T702" s="224"/>
      <c r="U702" s="239"/>
      <c r="V702" s="269"/>
      <c r="W702" s="270"/>
      <c r="X702" s="270"/>
      <c r="Y702" s="270"/>
      <c r="Z702" s="270"/>
      <c r="AB702" s="272"/>
    </row>
    <row r="703" spans="1:28" s="271" customFormat="1" ht="20.25" customHeight="1">
      <c r="A703" s="215"/>
      <c r="B703" s="350"/>
      <c r="C703" s="351"/>
      <c r="D703" s="216"/>
      <c r="E703" s="216"/>
      <c r="F703" s="216"/>
      <c r="G703" s="216"/>
      <c r="H703" s="217"/>
      <c r="I703" s="218"/>
      <c r="J703" s="218"/>
      <c r="K703" s="267"/>
      <c r="L703" s="267"/>
      <c r="M703" s="267"/>
      <c r="N703" s="267"/>
      <c r="O703" s="267"/>
      <c r="P703" s="219"/>
      <c r="Q703" s="268"/>
      <c r="R703" s="216"/>
      <c r="S703" s="224"/>
      <c r="T703" s="224"/>
      <c r="U703" s="239"/>
      <c r="V703" s="269"/>
      <c r="W703" s="270"/>
      <c r="X703" s="270"/>
      <c r="Y703" s="270"/>
      <c r="Z703" s="270"/>
      <c r="AB703" s="272"/>
    </row>
    <row r="704" spans="1:28" s="271" customFormat="1" ht="20.25" customHeight="1">
      <c r="A704" s="215"/>
      <c r="B704" s="350"/>
      <c r="C704" s="351"/>
      <c r="D704" s="216"/>
      <c r="E704" s="216"/>
      <c r="F704" s="216"/>
      <c r="G704" s="216"/>
      <c r="H704" s="217"/>
      <c r="I704" s="218"/>
      <c r="J704" s="218"/>
      <c r="K704" s="267"/>
      <c r="L704" s="267"/>
      <c r="M704" s="267"/>
      <c r="N704" s="267"/>
      <c r="O704" s="267"/>
      <c r="P704" s="219"/>
      <c r="Q704" s="268"/>
      <c r="R704" s="216"/>
      <c r="S704" s="224"/>
      <c r="T704" s="224"/>
      <c r="U704" s="239"/>
      <c r="V704" s="269"/>
      <c r="W704" s="270"/>
      <c r="X704" s="270"/>
      <c r="Y704" s="270"/>
      <c r="Z704" s="270"/>
      <c r="AB704" s="272"/>
    </row>
    <row r="705" spans="1:28" s="271" customFormat="1" ht="20.25" customHeight="1">
      <c r="A705" s="215"/>
      <c r="B705" s="350"/>
      <c r="C705" s="351"/>
      <c r="D705" s="216"/>
      <c r="E705" s="216"/>
      <c r="F705" s="216"/>
      <c r="G705" s="216"/>
      <c r="H705" s="217"/>
      <c r="I705" s="218"/>
      <c r="J705" s="218"/>
      <c r="K705" s="267"/>
      <c r="L705" s="267"/>
      <c r="M705" s="267"/>
      <c r="N705" s="267"/>
      <c r="O705" s="267"/>
      <c r="P705" s="219"/>
      <c r="Q705" s="268"/>
      <c r="R705" s="216"/>
      <c r="S705" s="224"/>
      <c r="T705" s="224"/>
      <c r="U705" s="239"/>
      <c r="V705" s="269"/>
      <c r="W705" s="270"/>
      <c r="X705" s="270"/>
      <c r="Y705" s="270"/>
      <c r="Z705" s="270"/>
      <c r="AB705" s="272"/>
    </row>
    <row r="706" spans="1:28" s="271" customFormat="1" ht="20.25" customHeight="1">
      <c r="A706" s="215"/>
      <c r="B706" s="350"/>
      <c r="C706" s="351"/>
      <c r="D706" s="216"/>
      <c r="E706" s="216"/>
      <c r="F706" s="216"/>
      <c r="G706" s="216"/>
      <c r="H706" s="217"/>
      <c r="I706" s="218"/>
      <c r="J706" s="218"/>
      <c r="K706" s="267"/>
      <c r="L706" s="267"/>
      <c r="M706" s="267"/>
      <c r="N706" s="267"/>
      <c r="O706" s="267"/>
      <c r="P706" s="219"/>
      <c r="Q706" s="268"/>
      <c r="R706" s="216"/>
      <c r="S706" s="224"/>
      <c r="T706" s="224"/>
      <c r="U706" s="239"/>
      <c r="V706" s="269"/>
      <c r="W706" s="270"/>
      <c r="X706" s="270"/>
      <c r="Y706" s="270"/>
      <c r="Z706" s="270"/>
      <c r="AB706" s="272"/>
    </row>
    <row r="707" spans="1:28" s="271" customFormat="1" ht="20.25" customHeight="1">
      <c r="A707" s="215"/>
      <c r="B707" s="350"/>
      <c r="C707" s="351"/>
      <c r="D707" s="216"/>
      <c r="E707" s="216"/>
      <c r="F707" s="216"/>
      <c r="G707" s="216"/>
      <c r="H707" s="217"/>
      <c r="I707" s="218"/>
      <c r="J707" s="218"/>
      <c r="K707" s="267"/>
      <c r="L707" s="267"/>
      <c r="M707" s="267"/>
      <c r="N707" s="267"/>
      <c r="O707" s="267"/>
      <c r="P707" s="219"/>
      <c r="Q707" s="268"/>
      <c r="R707" s="216"/>
      <c r="S707" s="224"/>
      <c r="T707" s="224"/>
      <c r="U707" s="239"/>
      <c r="V707" s="269"/>
      <c r="W707" s="270"/>
      <c r="X707" s="270"/>
      <c r="Y707" s="270"/>
      <c r="Z707" s="270"/>
      <c r="AB707" s="272"/>
    </row>
    <row r="708" spans="1:28" s="271" customFormat="1" ht="20.25" customHeight="1">
      <c r="A708" s="215"/>
      <c r="B708" s="350"/>
      <c r="C708" s="351"/>
      <c r="D708" s="216"/>
      <c r="E708" s="216"/>
      <c r="F708" s="216"/>
      <c r="G708" s="216"/>
      <c r="H708" s="217"/>
      <c r="I708" s="218"/>
      <c r="J708" s="218"/>
      <c r="K708" s="267"/>
      <c r="L708" s="267"/>
      <c r="M708" s="267"/>
      <c r="N708" s="267"/>
      <c r="O708" s="267"/>
      <c r="P708" s="219"/>
      <c r="Q708" s="268"/>
      <c r="R708" s="216"/>
      <c r="S708" s="224"/>
      <c r="T708" s="224"/>
      <c r="U708" s="239"/>
      <c r="V708" s="269"/>
      <c r="W708" s="270"/>
      <c r="X708" s="270"/>
      <c r="Y708" s="270"/>
      <c r="Z708" s="270"/>
      <c r="AB708" s="272"/>
    </row>
    <row r="709" spans="1:28" s="271" customFormat="1" ht="20.25" customHeight="1">
      <c r="A709" s="215"/>
      <c r="B709" s="350"/>
      <c r="C709" s="351"/>
      <c r="D709" s="216"/>
      <c r="E709" s="216"/>
      <c r="F709" s="216"/>
      <c r="G709" s="216"/>
      <c r="H709" s="217"/>
      <c r="I709" s="218"/>
      <c r="J709" s="218"/>
      <c r="K709" s="267"/>
      <c r="L709" s="267"/>
      <c r="M709" s="267"/>
      <c r="N709" s="267"/>
      <c r="O709" s="267"/>
      <c r="P709" s="219"/>
      <c r="Q709" s="268"/>
      <c r="R709" s="216"/>
      <c r="S709" s="224"/>
      <c r="T709" s="224"/>
      <c r="U709" s="239"/>
      <c r="V709" s="269"/>
      <c r="W709" s="270"/>
      <c r="X709" s="270"/>
      <c r="Y709" s="270"/>
      <c r="Z709" s="270"/>
      <c r="AB709" s="272"/>
    </row>
    <row r="710" spans="1:28" s="271" customFormat="1" ht="20.25" customHeight="1">
      <c r="A710" s="215"/>
      <c r="B710" s="350"/>
      <c r="C710" s="351"/>
      <c r="D710" s="216"/>
      <c r="E710" s="216"/>
      <c r="F710" s="216"/>
      <c r="G710" s="216"/>
      <c r="H710" s="217"/>
      <c r="I710" s="218"/>
      <c r="J710" s="218"/>
      <c r="K710" s="267"/>
      <c r="L710" s="267"/>
      <c r="M710" s="267"/>
      <c r="N710" s="267"/>
      <c r="O710" s="267"/>
      <c r="P710" s="219"/>
      <c r="Q710" s="268"/>
      <c r="R710" s="216"/>
      <c r="S710" s="224"/>
      <c r="T710" s="224"/>
      <c r="U710" s="239"/>
      <c r="V710" s="269"/>
      <c r="W710" s="270"/>
      <c r="X710" s="270"/>
      <c r="Y710" s="270"/>
      <c r="Z710" s="270"/>
      <c r="AB710" s="272"/>
    </row>
    <row r="711" spans="1:28" s="271" customFormat="1" ht="20.25" customHeight="1">
      <c r="A711" s="215"/>
      <c r="B711" s="350"/>
      <c r="C711" s="351"/>
      <c r="D711" s="216"/>
      <c r="E711" s="216"/>
      <c r="F711" s="216"/>
      <c r="G711" s="216"/>
      <c r="H711" s="217"/>
      <c r="I711" s="218"/>
      <c r="J711" s="218"/>
      <c r="K711" s="267"/>
      <c r="L711" s="267"/>
      <c r="M711" s="267"/>
      <c r="N711" s="267"/>
      <c r="O711" s="267"/>
      <c r="P711" s="219"/>
      <c r="Q711" s="268"/>
      <c r="R711" s="216"/>
      <c r="S711" s="224"/>
      <c r="T711" s="224"/>
      <c r="U711" s="239"/>
      <c r="V711" s="269"/>
      <c r="W711" s="270"/>
      <c r="X711" s="270"/>
      <c r="Y711" s="270"/>
      <c r="Z711" s="270"/>
      <c r="AB711" s="272"/>
    </row>
    <row r="712" spans="1:28" s="271" customFormat="1" ht="20.25" customHeight="1">
      <c r="A712" s="215"/>
      <c r="B712" s="350"/>
      <c r="C712" s="351"/>
      <c r="D712" s="216"/>
      <c r="E712" s="216"/>
      <c r="F712" s="216"/>
      <c r="G712" s="216"/>
      <c r="H712" s="217"/>
      <c r="I712" s="218"/>
      <c r="J712" s="218"/>
      <c r="K712" s="267"/>
      <c r="L712" s="267"/>
      <c r="M712" s="267"/>
      <c r="N712" s="267"/>
      <c r="O712" s="267"/>
      <c r="P712" s="219"/>
      <c r="Q712" s="268"/>
      <c r="R712" s="216"/>
      <c r="S712" s="224"/>
      <c r="T712" s="224"/>
      <c r="U712" s="239"/>
      <c r="V712" s="269"/>
      <c r="W712" s="270"/>
      <c r="X712" s="270"/>
      <c r="Y712" s="270"/>
      <c r="Z712" s="270"/>
      <c r="AB712" s="272"/>
    </row>
    <row r="713" spans="1:28" s="271" customFormat="1" ht="20.25" customHeight="1">
      <c r="A713" s="215"/>
      <c r="B713" s="350"/>
      <c r="C713" s="351"/>
      <c r="D713" s="216"/>
      <c r="E713" s="216"/>
      <c r="F713" s="216"/>
      <c r="G713" s="216"/>
      <c r="H713" s="217"/>
      <c r="I713" s="218"/>
      <c r="J713" s="218"/>
      <c r="K713" s="267"/>
      <c r="L713" s="267"/>
      <c r="M713" s="267"/>
      <c r="N713" s="267"/>
      <c r="O713" s="267"/>
      <c r="P713" s="219"/>
      <c r="Q713" s="268"/>
      <c r="R713" s="216"/>
      <c r="S713" s="224"/>
      <c r="T713" s="224"/>
      <c r="U713" s="239"/>
      <c r="V713" s="269"/>
      <c r="W713" s="270"/>
      <c r="X713" s="270"/>
      <c r="Y713" s="270"/>
      <c r="Z713" s="270"/>
      <c r="AB713" s="272"/>
    </row>
    <row r="714" spans="1:28" s="271" customFormat="1" ht="20.25" customHeight="1">
      <c r="A714" s="215"/>
      <c r="B714" s="350"/>
      <c r="C714" s="351"/>
      <c r="D714" s="216"/>
      <c r="E714" s="216"/>
      <c r="F714" s="216"/>
      <c r="G714" s="216"/>
      <c r="H714" s="217"/>
      <c r="I714" s="218"/>
      <c r="J714" s="218"/>
      <c r="K714" s="267"/>
      <c r="L714" s="267"/>
      <c r="M714" s="267"/>
      <c r="N714" s="267"/>
      <c r="O714" s="267"/>
      <c r="P714" s="219"/>
      <c r="Q714" s="268"/>
      <c r="R714" s="216"/>
      <c r="S714" s="224"/>
      <c r="T714" s="224"/>
      <c r="U714" s="239"/>
      <c r="V714" s="269"/>
      <c r="W714" s="270"/>
      <c r="X714" s="270"/>
      <c r="Y714" s="270"/>
      <c r="Z714" s="270"/>
      <c r="AB714" s="272"/>
    </row>
    <row r="715" spans="1:28" s="271" customFormat="1" ht="20.25" customHeight="1">
      <c r="A715" s="215"/>
      <c r="B715" s="350"/>
      <c r="C715" s="351"/>
      <c r="D715" s="216"/>
      <c r="E715" s="216"/>
      <c r="F715" s="216"/>
      <c r="G715" s="216"/>
      <c r="H715" s="217"/>
      <c r="I715" s="218"/>
      <c r="J715" s="218"/>
      <c r="K715" s="267"/>
      <c r="L715" s="267"/>
      <c r="M715" s="267"/>
      <c r="N715" s="267"/>
      <c r="O715" s="267"/>
      <c r="P715" s="219"/>
      <c r="Q715" s="268"/>
      <c r="R715" s="216"/>
      <c r="S715" s="224"/>
      <c r="T715" s="224"/>
      <c r="U715" s="239"/>
      <c r="V715" s="269"/>
      <c r="W715" s="270"/>
      <c r="X715" s="270"/>
      <c r="Y715" s="270"/>
      <c r="Z715" s="270"/>
      <c r="AB715" s="272"/>
    </row>
    <row r="716" spans="1:28" s="271" customFormat="1" ht="20.25" customHeight="1">
      <c r="A716" s="215"/>
      <c r="B716" s="350"/>
      <c r="C716" s="351"/>
      <c r="D716" s="216"/>
      <c r="E716" s="216"/>
      <c r="F716" s="216"/>
      <c r="G716" s="216"/>
      <c r="H716" s="217"/>
      <c r="I716" s="218"/>
      <c r="J716" s="218"/>
      <c r="K716" s="267"/>
      <c r="L716" s="267"/>
      <c r="M716" s="267"/>
      <c r="N716" s="267"/>
      <c r="O716" s="267"/>
      <c r="P716" s="219"/>
      <c r="Q716" s="268"/>
      <c r="R716" s="216"/>
      <c r="S716" s="224"/>
      <c r="T716" s="224"/>
      <c r="U716" s="239"/>
      <c r="V716" s="269"/>
      <c r="W716" s="270"/>
      <c r="X716" s="270"/>
      <c r="Y716" s="270"/>
      <c r="Z716" s="270"/>
      <c r="AB716" s="272"/>
    </row>
    <row r="717" spans="1:28" s="271" customFormat="1" ht="20.25" customHeight="1">
      <c r="A717" s="215"/>
      <c r="B717" s="350"/>
      <c r="C717" s="351"/>
      <c r="D717" s="216"/>
      <c r="E717" s="216"/>
      <c r="F717" s="216"/>
      <c r="G717" s="216"/>
      <c r="H717" s="217"/>
      <c r="I717" s="218"/>
      <c r="J717" s="218"/>
      <c r="K717" s="267"/>
      <c r="L717" s="267"/>
      <c r="M717" s="267"/>
      <c r="N717" s="267"/>
      <c r="O717" s="267"/>
      <c r="P717" s="219"/>
      <c r="Q717" s="268"/>
      <c r="R717" s="216"/>
      <c r="S717" s="224"/>
      <c r="T717" s="224"/>
      <c r="U717" s="239"/>
      <c r="V717" s="269"/>
      <c r="W717" s="270"/>
      <c r="X717" s="270"/>
      <c r="Y717" s="270"/>
      <c r="Z717" s="270"/>
      <c r="AB717" s="272"/>
    </row>
    <row r="718" spans="1:28" s="271" customFormat="1" ht="20.25" customHeight="1">
      <c r="A718" s="215"/>
      <c r="B718" s="350"/>
      <c r="C718" s="351"/>
      <c r="D718" s="216"/>
      <c r="E718" s="216"/>
      <c r="F718" s="216"/>
      <c r="G718" s="216"/>
      <c r="H718" s="217"/>
      <c r="I718" s="218"/>
      <c r="J718" s="218"/>
      <c r="K718" s="267"/>
      <c r="L718" s="267"/>
      <c r="M718" s="267"/>
      <c r="N718" s="267"/>
      <c r="O718" s="267"/>
      <c r="P718" s="219"/>
      <c r="Q718" s="268"/>
      <c r="R718" s="216"/>
      <c r="S718" s="224"/>
      <c r="T718" s="224"/>
      <c r="U718" s="239"/>
      <c r="V718" s="269"/>
      <c r="W718" s="270"/>
      <c r="X718" s="270"/>
      <c r="Y718" s="270"/>
      <c r="Z718" s="270"/>
      <c r="AB718" s="272"/>
    </row>
    <row r="719" spans="1:28" s="271" customFormat="1" ht="20.25" customHeight="1">
      <c r="A719" s="215"/>
      <c r="B719" s="350"/>
      <c r="C719" s="351"/>
      <c r="D719" s="216"/>
      <c r="E719" s="216"/>
      <c r="F719" s="216"/>
      <c r="G719" s="216"/>
      <c r="H719" s="217"/>
      <c r="I719" s="218"/>
      <c r="J719" s="218"/>
      <c r="K719" s="267"/>
      <c r="L719" s="267"/>
      <c r="M719" s="267"/>
      <c r="N719" s="267"/>
      <c r="O719" s="267"/>
      <c r="P719" s="219"/>
      <c r="Q719" s="268"/>
      <c r="R719" s="216"/>
      <c r="S719" s="224"/>
      <c r="T719" s="224"/>
      <c r="U719" s="239"/>
      <c r="V719" s="269"/>
      <c r="W719" s="270"/>
      <c r="X719" s="270"/>
      <c r="Y719" s="270"/>
      <c r="Z719" s="270"/>
      <c r="AB719" s="272"/>
    </row>
    <row r="720" spans="1:28" s="271" customFormat="1" ht="20.25" customHeight="1">
      <c r="A720" s="215"/>
      <c r="B720" s="350"/>
      <c r="C720" s="351"/>
      <c r="D720" s="216"/>
      <c r="E720" s="216"/>
      <c r="F720" s="216"/>
      <c r="G720" s="216"/>
      <c r="H720" s="217"/>
      <c r="I720" s="218"/>
      <c r="J720" s="218"/>
      <c r="K720" s="267"/>
      <c r="L720" s="267"/>
      <c r="M720" s="267"/>
      <c r="N720" s="267"/>
      <c r="O720" s="267"/>
      <c r="P720" s="219"/>
      <c r="Q720" s="268"/>
      <c r="R720" s="216"/>
      <c r="S720" s="224"/>
      <c r="T720" s="224"/>
      <c r="U720" s="239"/>
      <c r="V720" s="269"/>
      <c r="W720" s="270"/>
      <c r="X720" s="270"/>
      <c r="Y720" s="270"/>
      <c r="Z720" s="270"/>
      <c r="AB720" s="272"/>
    </row>
    <row r="721" spans="1:28" s="271" customFormat="1" ht="20.25" customHeight="1">
      <c r="A721" s="215"/>
      <c r="B721" s="350"/>
      <c r="C721" s="351"/>
      <c r="D721" s="216"/>
      <c r="E721" s="216"/>
      <c r="F721" s="216"/>
      <c r="G721" s="216"/>
      <c r="H721" s="217"/>
      <c r="I721" s="218"/>
      <c r="J721" s="218"/>
      <c r="K721" s="267"/>
      <c r="L721" s="267"/>
      <c r="M721" s="267"/>
      <c r="N721" s="267"/>
      <c r="O721" s="267"/>
      <c r="P721" s="219"/>
      <c r="Q721" s="268"/>
      <c r="R721" s="216"/>
      <c r="S721" s="224"/>
      <c r="T721" s="224"/>
      <c r="U721" s="239"/>
      <c r="V721" s="269"/>
      <c r="W721" s="270"/>
      <c r="X721" s="270"/>
      <c r="Y721" s="270"/>
      <c r="Z721" s="270"/>
      <c r="AB721" s="272"/>
    </row>
    <row r="722" spans="1:28" s="271" customFormat="1" ht="20.25" customHeight="1">
      <c r="A722" s="215"/>
      <c r="B722" s="350"/>
      <c r="C722" s="351"/>
      <c r="D722" s="216"/>
      <c r="E722" s="216"/>
      <c r="F722" s="216"/>
      <c r="G722" s="216"/>
      <c r="H722" s="217"/>
      <c r="I722" s="218"/>
      <c r="J722" s="218"/>
      <c r="K722" s="267"/>
      <c r="L722" s="267"/>
      <c r="M722" s="267"/>
      <c r="N722" s="267"/>
      <c r="O722" s="267"/>
      <c r="P722" s="219"/>
      <c r="Q722" s="268"/>
      <c r="R722" s="216"/>
      <c r="S722" s="224"/>
      <c r="T722" s="224"/>
      <c r="U722" s="239"/>
      <c r="V722" s="269"/>
      <c r="W722" s="270"/>
      <c r="X722" s="270"/>
      <c r="Y722" s="270"/>
      <c r="Z722" s="270"/>
      <c r="AB722" s="272"/>
    </row>
    <row r="723" spans="1:28" s="271" customFormat="1" ht="20.25" customHeight="1">
      <c r="A723" s="215"/>
      <c r="B723" s="350"/>
      <c r="C723" s="351"/>
      <c r="D723" s="216"/>
      <c r="E723" s="216"/>
      <c r="F723" s="216"/>
      <c r="G723" s="216"/>
      <c r="H723" s="217"/>
      <c r="I723" s="218"/>
      <c r="J723" s="218"/>
      <c r="K723" s="267"/>
      <c r="L723" s="267"/>
      <c r="M723" s="267"/>
      <c r="N723" s="267"/>
      <c r="O723" s="267"/>
      <c r="P723" s="219"/>
      <c r="Q723" s="268"/>
      <c r="R723" s="216"/>
      <c r="S723" s="224"/>
      <c r="T723" s="224"/>
      <c r="U723" s="239"/>
      <c r="V723" s="269"/>
      <c r="W723" s="270"/>
      <c r="X723" s="270"/>
      <c r="Y723" s="270"/>
      <c r="Z723" s="270"/>
      <c r="AB723" s="272"/>
    </row>
    <row r="724" spans="1:28" s="271" customFormat="1" ht="20.25" customHeight="1">
      <c r="A724" s="215"/>
      <c r="B724" s="350"/>
      <c r="C724" s="351"/>
      <c r="D724" s="216"/>
      <c r="E724" s="216"/>
      <c r="F724" s="216"/>
      <c r="G724" s="216"/>
      <c r="H724" s="217"/>
      <c r="I724" s="218"/>
      <c r="J724" s="218"/>
      <c r="K724" s="267"/>
      <c r="L724" s="267"/>
      <c r="M724" s="267"/>
      <c r="N724" s="267"/>
      <c r="O724" s="267"/>
      <c r="P724" s="219"/>
      <c r="Q724" s="268"/>
      <c r="R724" s="216"/>
      <c r="S724" s="224"/>
      <c r="T724" s="224"/>
      <c r="U724" s="239"/>
      <c r="V724" s="269"/>
      <c r="W724" s="270"/>
      <c r="X724" s="270"/>
      <c r="Y724" s="270"/>
      <c r="Z724" s="270"/>
      <c r="AB724" s="272"/>
    </row>
    <row r="725" spans="1:28" s="271" customFormat="1" ht="20.25" customHeight="1">
      <c r="A725" s="215"/>
      <c r="B725" s="350"/>
      <c r="C725" s="351"/>
      <c r="D725" s="216"/>
      <c r="E725" s="216"/>
      <c r="F725" s="216"/>
      <c r="G725" s="216"/>
      <c r="H725" s="217"/>
      <c r="I725" s="218"/>
      <c r="J725" s="218"/>
      <c r="K725" s="267"/>
      <c r="L725" s="267"/>
      <c r="M725" s="267"/>
      <c r="N725" s="267"/>
      <c r="O725" s="267"/>
      <c r="P725" s="219"/>
      <c r="Q725" s="268"/>
      <c r="R725" s="216"/>
      <c r="S725" s="224"/>
      <c r="T725" s="224"/>
      <c r="U725" s="239"/>
      <c r="V725" s="269"/>
      <c r="W725" s="270"/>
      <c r="X725" s="270"/>
      <c r="Y725" s="270"/>
      <c r="Z725" s="270"/>
      <c r="AB725" s="272"/>
    </row>
    <row r="726" spans="1:28" s="271" customFormat="1" ht="20.25" customHeight="1">
      <c r="A726" s="215"/>
      <c r="B726" s="350"/>
      <c r="C726" s="351"/>
      <c r="D726" s="216"/>
      <c r="E726" s="216"/>
      <c r="F726" s="216"/>
      <c r="G726" s="216"/>
      <c r="H726" s="217"/>
      <c r="I726" s="218"/>
      <c r="J726" s="218"/>
      <c r="K726" s="267"/>
      <c r="L726" s="267"/>
      <c r="M726" s="267"/>
      <c r="N726" s="267"/>
      <c r="O726" s="267"/>
      <c r="P726" s="219"/>
      <c r="Q726" s="268"/>
      <c r="R726" s="216"/>
      <c r="S726" s="224"/>
      <c r="T726" s="224"/>
      <c r="U726" s="239"/>
      <c r="V726" s="269"/>
      <c r="W726" s="270"/>
      <c r="X726" s="270"/>
      <c r="Y726" s="270"/>
      <c r="Z726" s="270"/>
      <c r="AB726" s="272"/>
    </row>
    <row r="727" spans="1:28" s="271" customFormat="1" ht="20.25" customHeight="1">
      <c r="A727" s="215"/>
      <c r="B727" s="350"/>
      <c r="C727" s="351"/>
      <c r="D727" s="216"/>
      <c r="E727" s="216"/>
      <c r="F727" s="216"/>
      <c r="G727" s="216"/>
      <c r="H727" s="217"/>
      <c r="I727" s="218"/>
      <c r="J727" s="218"/>
      <c r="K727" s="267"/>
      <c r="L727" s="267"/>
      <c r="M727" s="267"/>
      <c r="N727" s="267"/>
      <c r="O727" s="267"/>
      <c r="P727" s="219"/>
      <c r="Q727" s="268"/>
      <c r="R727" s="216"/>
      <c r="S727" s="224"/>
      <c r="T727" s="224"/>
      <c r="U727" s="239"/>
      <c r="V727" s="269"/>
      <c r="W727" s="270"/>
      <c r="X727" s="270"/>
      <c r="Y727" s="270"/>
      <c r="Z727" s="270"/>
      <c r="AB727" s="272"/>
    </row>
    <row r="728" spans="1:28" s="271" customFormat="1" ht="20.25" customHeight="1">
      <c r="A728" s="215"/>
      <c r="B728" s="350"/>
      <c r="C728" s="351"/>
      <c r="D728" s="216"/>
      <c r="E728" s="216"/>
      <c r="F728" s="216"/>
      <c r="G728" s="216"/>
      <c r="H728" s="217"/>
      <c r="I728" s="218"/>
      <c r="J728" s="218"/>
      <c r="K728" s="267"/>
      <c r="L728" s="267"/>
      <c r="M728" s="267"/>
      <c r="N728" s="267"/>
      <c r="O728" s="267"/>
      <c r="P728" s="219"/>
      <c r="Q728" s="268"/>
      <c r="R728" s="216"/>
      <c r="S728" s="224"/>
      <c r="T728" s="224"/>
      <c r="U728" s="239"/>
      <c r="V728" s="269"/>
      <c r="W728" s="270"/>
      <c r="X728" s="270"/>
      <c r="Y728" s="270"/>
      <c r="Z728" s="270"/>
      <c r="AB728" s="272"/>
    </row>
    <row r="729" spans="1:28" s="271" customFormat="1" ht="20.25" customHeight="1">
      <c r="A729" s="215"/>
      <c r="B729" s="350"/>
      <c r="C729" s="351"/>
      <c r="D729" s="216"/>
      <c r="E729" s="216"/>
      <c r="F729" s="216"/>
      <c r="G729" s="216"/>
      <c r="H729" s="217"/>
      <c r="I729" s="218"/>
      <c r="J729" s="218"/>
      <c r="K729" s="267"/>
      <c r="L729" s="267"/>
      <c r="M729" s="267"/>
      <c r="N729" s="267"/>
      <c r="O729" s="267"/>
      <c r="P729" s="219"/>
      <c r="Q729" s="268"/>
      <c r="R729" s="216"/>
      <c r="S729" s="224"/>
      <c r="T729" s="224"/>
      <c r="U729" s="239"/>
      <c r="V729" s="269"/>
      <c r="W729" s="270"/>
      <c r="X729" s="270"/>
      <c r="Y729" s="270"/>
      <c r="Z729" s="270"/>
      <c r="AB729" s="272"/>
    </row>
    <row r="730" spans="1:28" s="271" customFormat="1" ht="20.25" customHeight="1">
      <c r="A730" s="215"/>
      <c r="B730" s="350"/>
      <c r="C730" s="351"/>
      <c r="D730" s="216"/>
      <c r="E730" s="216"/>
      <c r="F730" s="216"/>
      <c r="G730" s="216"/>
      <c r="H730" s="217"/>
      <c r="I730" s="218"/>
      <c r="J730" s="218"/>
      <c r="K730" s="267"/>
      <c r="L730" s="267"/>
      <c r="M730" s="267"/>
      <c r="N730" s="267"/>
      <c r="O730" s="267"/>
      <c r="P730" s="219"/>
      <c r="Q730" s="268"/>
      <c r="R730" s="216"/>
      <c r="S730" s="224"/>
      <c r="T730" s="224"/>
      <c r="U730" s="239"/>
      <c r="V730" s="269"/>
      <c r="W730" s="270"/>
      <c r="X730" s="270"/>
      <c r="Y730" s="270"/>
      <c r="Z730" s="270"/>
      <c r="AB730" s="272"/>
    </row>
    <row r="731" spans="1:28" s="271" customFormat="1" ht="20.25" customHeight="1">
      <c r="A731" s="215"/>
      <c r="B731" s="350"/>
      <c r="C731" s="351"/>
      <c r="D731" s="216"/>
      <c r="E731" s="216"/>
      <c r="F731" s="216"/>
      <c r="G731" s="216"/>
      <c r="H731" s="217"/>
      <c r="I731" s="218"/>
      <c r="J731" s="218"/>
      <c r="K731" s="267"/>
      <c r="L731" s="267"/>
      <c r="M731" s="267"/>
      <c r="N731" s="267"/>
      <c r="O731" s="267"/>
      <c r="P731" s="219"/>
      <c r="Q731" s="268"/>
      <c r="R731" s="216"/>
      <c r="S731" s="224"/>
      <c r="T731" s="224"/>
      <c r="U731" s="239"/>
      <c r="V731" s="269"/>
      <c r="W731" s="270"/>
      <c r="X731" s="270"/>
      <c r="Y731" s="270"/>
      <c r="Z731" s="270"/>
      <c r="AB731" s="272"/>
    </row>
    <row r="732" spans="1:28" s="271" customFormat="1" ht="20.25" customHeight="1">
      <c r="A732" s="215"/>
      <c r="B732" s="350"/>
      <c r="C732" s="351"/>
      <c r="D732" s="216"/>
      <c r="E732" s="216"/>
      <c r="F732" s="216"/>
      <c r="G732" s="216"/>
      <c r="H732" s="217"/>
      <c r="I732" s="218"/>
      <c r="J732" s="218"/>
      <c r="K732" s="267"/>
      <c r="L732" s="267"/>
      <c r="M732" s="267"/>
      <c r="N732" s="267"/>
      <c r="O732" s="267"/>
      <c r="P732" s="219"/>
      <c r="Q732" s="268"/>
      <c r="R732" s="216"/>
      <c r="S732" s="224"/>
      <c r="T732" s="224"/>
      <c r="U732" s="239"/>
      <c r="V732" s="269"/>
      <c r="W732" s="270"/>
      <c r="X732" s="270"/>
      <c r="Y732" s="270"/>
      <c r="Z732" s="270"/>
      <c r="AB732" s="272"/>
    </row>
    <row r="733" spans="1:28" s="271" customFormat="1" ht="20.25" customHeight="1">
      <c r="A733" s="215"/>
      <c r="B733" s="350"/>
      <c r="C733" s="351"/>
      <c r="D733" s="216"/>
      <c r="E733" s="216"/>
      <c r="F733" s="216"/>
      <c r="G733" s="216"/>
      <c r="H733" s="217"/>
      <c r="I733" s="218"/>
      <c r="J733" s="218"/>
      <c r="K733" s="267"/>
      <c r="L733" s="267"/>
      <c r="M733" s="267"/>
      <c r="N733" s="267"/>
      <c r="O733" s="267"/>
      <c r="P733" s="219"/>
      <c r="Q733" s="268"/>
      <c r="R733" s="216"/>
      <c r="S733" s="224"/>
      <c r="T733" s="224"/>
      <c r="U733" s="239"/>
      <c r="V733" s="269"/>
      <c r="W733" s="270"/>
      <c r="X733" s="270"/>
      <c r="Y733" s="270"/>
      <c r="Z733" s="270"/>
      <c r="AB733" s="272"/>
    </row>
    <row r="734" spans="1:28" s="271" customFormat="1" ht="20.25" customHeight="1">
      <c r="A734" s="215"/>
      <c r="B734" s="350"/>
      <c r="C734" s="351"/>
      <c r="D734" s="216"/>
      <c r="E734" s="216"/>
      <c r="F734" s="216"/>
      <c r="G734" s="216"/>
      <c r="H734" s="217"/>
      <c r="I734" s="218"/>
      <c r="J734" s="218"/>
      <c r="K734" s="267"/>
      <c r="L734" s="267"/>
      <c r="M734" s="267"/>
      <c r="N734" s="267"/>
      <c r="O734" s="267"/>
      <c r="P734" s="219"/>
      <c r="Q734" s="268"/>
      <c r="R734" s="216"/>
      <c r="S734" s="224"/>
      <c r="T734" s="224"/>
      <c r="U734" s="239"/>
      <c r="V734" s="269"/>
      <c r="W734" s="270"/>
      <c r="X734" s="270"/>
      <c r="Y734" s="270"/>
      <c r="Z734" s="270"/>
      <c r="AB734" s="272"/>
    </row>
    <row r="735" spans="1:28" s="271" customFormat="1" ht="20.25" customHeight="1">
      <c r="A735" s="215"/>
      <c r="B735" s="350"/>
      <c r="C735" s="351"/>
      <c r="D735" s="216"/>
      <c r="E735" s="216"/>
      <c r="F735" s="216"/>
      <c r="G735" s="216"/>
      <c r="H735" s="217"/>
      <c r="I735" s="218"/>
      <c r="J735" s="218"/>
      <c r="K735" s="267"/>
      <c r="L735" s="267"/>
      <c r="M735" s="267"/>
      <c r="N735" s="267"/>
      <c r="O735" s="267"/>
      <c r="P735" s="219"/>
      <c r="Q735" s="268"/>
      <c r="R735" s="216"/>
      <c r="S735" s="224"/>
      <c r="T735" s="224"/>
      <c r="U735" s="239"/>
      <c r="V735" s="269"/>
      <c r="W735" s="270"/>
      <c r="X735" s="270"/>
      <c r="Y735" s="270"/>
      <c r="Z735" s="270"/>
      <c r="AB735" s="272"/>
    </row>
    <row r="736" spans="1:28" s="271" customFormat="1" ht="20.25" customHeight="1">
      <c r="A736" s="215"/>
      <c r="B736" s="350"/>
      <c r="C736" s="351"/>
      <c r="D736" s="216"/>
      <c r="E736" s="216"/>
      <c r="F736" s="216"/>
      <c r="G736" s="216"/>
      <c r="H736" s="217"/>
      <c r="I736" s="218"/>
      <c r="J736" s="218"/>
      <c r="K736" s="267"/>
      <c r="L736" s="267"/>
      <c r="M736" s="267"/>
      <c r="N736" s="267"/>
      <c r="O736" s="267"/>
      <c r="P736" s="219"/>
      <c r="Q736" s="268"/>
      <c r="R736" s="216"/>
      <c r="S736" s="224"/>
      <c r="T736" s="224"/>
      <c r="U736" s="239"/>
      <c r="V736" s="269"/>
      <c r="W736" s="270"/>
      <c r="X736" s="270"/>
      <c r="Y736" s="270"/>
      <c r="Z736" s="270"/>
      <c r="AB736" s="272"/>
    </row>
    <row r="737" spans="1:28" s="271" customFormat="1" ht="20.25" customHeight="1">
      <c r="A737" s="215"/>
      <c r="B737" s="350"/>
      <c r="C737" s="351"/>
      <c r="D737" s="216"/>
      <c r="E737" s="216"/>
      <c r="F737" s="216"/>
      <c r="G737" s="216"/>
      <c r="H737" s="217"/>
      <c r="I737" s="218"/>
      <c r="J737" s="218"/>
      <c r="K737" s="267"/>
      <c r="L737" s="267"/>
      <c r="M737" s="267"/>
      <c r="N737" s="267"/>
      <c r="O737" s="267"/>
      <c r="P737" s="219"/>
      <c r="Q737" s="268"/>
      <c r="R737" s="216"/>
      <c r="S737" s="224"/>
      <c r="T737" s="224"/>
      <c r="U737" s="239"/>
      <c r="V737" s="269"/>
      <c r="W737" s="270"/>
      <c r="X737" s="270"/>
      <c r="Y737" s="270"/>
      <c r="Z737" s="270"/>
      <c r="AB737" s="272"/>
    </row>
    <row r="738" spans="1:28" s="271" customFormat="1" ht="20.25" customHeight="1">
      <c r="A738" s="215"/>
      <c r="B738" s="350"/>
      <c r="C738" s="351"/>
      <c r="D738" s="216"/>
      <c r="E738" s="216"/>
      <c r="F738" s="216"/>
      <c r="G738" s="216"/>
      <c r="H738" s="217"/>
      <c r="I738" s="218"/>
      <c r="J738" s="218"/>
      <c r="K738" s="267"/>
      <c r="L738" s="267"/>
      <c r="M738" s="267"/>
      <c r="N738" s="267"/>
      <c r="O738" s="267"/>
      <c r="P738" s="219"/>
      <c r="Q738" s="268"/>
      <c r="R738" s="216"/>
      <c r="S738" s="224"/>
      <c r="T738" s="224"/>
      <c r="U738" s="239"/>
      <c r="V738" s="269"/>
      <c r="W738" s="270"/>
      <c r="X738" s="270"/>
      <c r="Y738" s="270"/>
      <c r="Z738" s="270"/>
      <c r="AB738" s="272"/>
    </row>
    <row r="739" spans="1:28" s="271" customFormat="1" ht="20.25" customHeight="1">
      <c r="A739" s="215"/>
      <c r="B739" s="350"/>
      <c r="C739" s="351"/>
      <c r="D739" s="216"/>
      <c r="E739" s="216"/>
      <c r="F739" s="216"/>
      <c r="G739" s="216"/>
      <c r="H739" s="217"/>
      <c r="I739" s="218"/>
      <c r="J739" s="218"/>
      <c r="K739" s="267"/>
      <c r="L739" s="267"/>
      <c r="M739" s="267"/>
      <c r="N739" s="267"/>
      <c r="O739" s="267"/>
      <c r="P739" s="219"/>
      <c r="Q739" s="268"/>
      <c r="R739" s="216"/>
      <c r="S739" s="224"/>
      <c r="T739" s="224"/>
      <c r="U739" s="239"/>
      <c r="V739" s="269"/>
      <c r="W739" s="270"/>
      <c r="X739" s="270"/>
      <c r="Y739" s="270"/>
      <c r="Z739" s="270"/>
      <c r="AB739" s="272"/>
    </row>
    <row r="740" spans="1:28" s="271" customFormat="1" ht="20.25" customHeight="1">
      <c r="A740" s="215"/>
      <c r="B740" s="350"/>
      <c r="C740" s="351"/>
      <c r="D740" s="216"/>
      <c r="E740" s="216"/>
      <c r="F740" s="216"/>
      <c r="G740" s="216"/>
      <c r="H740" s="217"/>
      <c r="I740" s="218"/>
      <c r="J740" s="218"/>
      <c r="K740" s="267"/>
      <c r="L740" s="267"/>
      <c r="M740" s="267"/>
      <c r="N740" s="267"/>
      <c r="O740" s="267"/>
      <c r="P740" s="219"/>
      <c r="Q740" s="268"/>
      <c r="R740" s="216"/>
      <c r="S740" s="224"/>
      <c r="T740" s="224"/>
      <c r="U740" s="239"/>
      <c r="V740" s="269"/>
      <c r="W740" s="270"/>
      <c r="X740" s="270"/>
      <c r="Y740" s="270"/>
      <c r="Z740" s="270"/>
      <c r="AB740" s="272"/>
    </row>
    <row r="741" spans="1:28" s="271" customFormat="1" ht="20.25" customHeight="1">
      <c r="A741" s="215"/>
      <c r="B741" s="350"/>
      <c r="C741" s="351"/>
      <c r="D741" s="216"/>
      <c r="E741" s="216"/>
      <c r="F741" s="216"/>
      <c r="G741" s="216"/>
      <c r="H741" s="217"/>
      <c r="I741" s="218"/>
      <c r="J741" s="218"/>
      <c r="K741" s="267"/>
      <c r="L741" s="267"/>
      <c r="M741" s="267"/>
      <c r="N741" s="267"/>
      <c r="O741" s="267"/>
      <c r="P741" s="219"/>
      <c r="Q741" s="268"/>
      <c r="R741" s="216"/>
      <c r="S741" s="224"/>
      <c r="T741" s="224"/>
      <c r="U741" s="239"/>
      <c r="V741" s="269"/>
      <c r="W741" s="270"/>
      <c r="X741" s="270"/>
      <c r="Y741" s="270"/>
      <c r="Z741" s="270"/>
      <c r="AB741" s="272"/>
    </row>
    <row r="742" spans="1:28" s="271" customFormat="1" ht="20.25" customHeight="1">
      <c r="A742" s="215"/>
      <c r="B742" s="350"/>
      <c r="C742" s="351"/>
      <c r="D742" s="216"/>
      <c r="E742" s="216"/>
      <c r="F742" s="216"/>
      <c r="G742" s="216"/>
      <c r="H742" s="217"/>
      <c r="I742" s="218"/>
      <c r="J742" s="218"/>
      <c r="K742" s="267"/>
      <c r="L742" s="267"/>
      <c r="M742" s="267"/>
      <c r="N742" s="267"/>
      <c r="O742" s="267"/>
      <c r="P742" s="219"/>
      <c r="Q742" s="268"/>
      <c r="R742" s="216"/>
      <c r="S742" s="224"/>
      <c r="T742" s="224"/>
      <c r="U742" s="239"/>
      <c r="V742" s="269"/>
      <c r="W742" s="270"/>
      <c r="X742" s="270"/>
      <c r="Y742" s="270"/>
      <c r="Z742" s="270"/>
      <c r="AB742" s="272"/>
    </row>
    <row r="743" spans="1:28" s="271" customFormat="1" ht="20.25" customHeight="1">
      <c r="A743" s="215"/>
      <c r="B743" s="350"/>
      <c r="C743" s="351"/>
      <c r="D743" s="216"/>
      <c r="E743" s="216"/>
      <c r="F743" s="216"/>
      <c r="G743" s="216"/>
      <c r="H743" s="217"/>
      <c r="I743" s="218"/>
      <c r="J743" s="218"/>
      <c r="K743" s="267"/>
      <c r="L743" s="267"/>
      <c r="M743" s="267"/>
      <c r="N743" s="267"/>
      <c r="O743" s="267"/>
      <c r="P743" s="219"/>
      <c r="Q743" s="268"/>
      <c r="R743" s="216"/>
      <c r="S743" s="224"/>
      <c r="T743" s="224"/>
      <c r="U743" s="239"/>
      <c r="V743" s="269"/>
      <c r="W743" s="270"/>
      <c r="X743" s="270"/>
      <c r="Y743" s="270"/>
      <c r="Z743" s="270"/>
      <c r="AB743" s="272"/>
    </row>
    <row r="744" spans="1:28" s="271" customFormat="1" ht="20.25" customHeight="1">
      <c r="A744" s="215"/>
      <c r="B744" s="350"/>
      <c r="C744" s="351"/>
      <c r="D744" s="216"/>
      <c r="E744" s="216"/>
      <c r="F744" s="216"/>
      <c r="G744" s="216"/>
      <c r="H744" s="217"/>
      <c r="I744" s="218"/>
      <c r="J744" s="218"/>
      <c r="K744" s="267"/>
      <c r="L744" s="267"/>
      <c r="M744" s="267"/>
      <c r="N744" s="267"/>
      <c r="O744" s="267"/>
      <c r="P744" s="219"/>
      <c r="Q744" s="268"/>
      <c r="R744" s="216"/>
      <c r="S744" s="224"/>
      <c r="T744" s="224"/>
      <c r="U744" s="239"/>
      <c r="V744" s="269"/>
      <c r="W744" s="270"/>
      <c r="X744" s="270"/>
      <c r="Y744" s="270"/>
      <c r="Z744" s="270"/>
      <c r="AB744" s="272"/>
    </row>
    <row r="745" spans="1:28" s="271" customFormat="1" ht="20.25" customHeight="1">
      <c r="A745" s="215"/>
      <c r="B745" s="350"/>
      <c r="C745" s="351"/>
      <c r="D745" s="216"/>
      <c r="E745" s="216"/>
      <c r="F745" s="216"/>
      <c r="G745" s="216"/>
      <c r="H745" s="217"/>
      <c r="I745" s="218"/>
      <c r="J745" s="218"/>
      <c r="K745" s="267"/>
      <c r="L745" s="267"/>
      <c r="M745" s="267"/>
      <c r="N745" s="267"/>
      <c r="O745" s="267"/>
      <c r="P745" s="219"/>
      <c r="Q745" s="268"/>
      <c r="R745" s="216"/>
      <c r="S745" s="224"/>
      <c r="T745" s="224"/>
      <c r="U745" s="239"/>
      <c r="V745" s="269"/>
      <c r="W745" s="270"/>
      <c r="X745" s="270"/>
      <c r="Y745" s="270"/>
      <c r="Z745" s="270"/>
      <c r="AB745" s="272"/>
    </row>
    <row r="746" spans="1:28" s="271" customFormat="1" ht="20.25" customHeight="1">
      <c r="A746" s="215"/>
      <c r="B746" s="350"/>
      <c r="C746" s="351"/>
      <c r="D746" s="216"/>
      <c r="E746" s="216"/>
      <c r="F746" s="216"/>
      <c r="G746" s="216"/>
      <c r="H746" s="217"/>
      <c r="I746" s="218"/>
      <c r="J746" s="218"/>
      <c r="K746" s="267"/>
      <c r="L746" s="267"/>
      <c r="M746" s="267"/>
      <c r="N746" s="267"/>
      <c r="O746" s="267"/>
      <c r="P746" s="219"/>
      <c r="Q746" s="268"/>
      <c r="R746" s="216"/>
      <c r="S746" s="224"/>
      <c r="T746" s="224"/>
      <c r="U746" s="239"/>
      <c r="V746" s="269"/>
      <c r="W746" s="270"/>
      <c r="X746" s="270"/>
      <c r="Y746" s="270"/>
      <c r="Z746" s="270"/>
      <c r="AB746" s="272"/>
    </row>
    <row r="747" spans="1:28" s="271" customFormat="1" ht="20.25" customHeight="1">
      <c r="A747" s="215"/>
      <c r="B747" s="350"/>
      <c r="C747" s="351"/>
      <c r="D747" s="216"/>
      <c r="E747" s="216"/>
      <c r="F747" s="216"/>
      <c r="G747" s="216"/>
      <c r="H747" s="217"/>
      <c r="I747" s="218"/>
      <c r="J747" s="218"/>
      <c r="K747" s="267"/>
      <c r="L747" s="267"/>
      <c r="M747" s="267"/>
      <c r="N747" s="267"/>
      <c r="O747" s="267"/>
      <c r="P747" s="219"/>
      <c r="Q747" s="268"/>
      <c r="R747" s="216"/>
      <c r="S747" s="224"/>
      <c r="T747" s="224"/>
      <c r="U747" s="239"/>
      <c r="V747" s="269"/>
      <c r="W747" s="270"/>
      <c r="X747" s="270"/>
      <c r="Y747" s="270"/>
      <c r="Z747" s="270"/>
      <c r="AB747" s="272"/>
    </row>
    <row r="748" spans="1:28" s="271" customFormat="1" ht="20.25" customHeight="1">
      <c r="A748" s="215"/>
      <c r="B748" s="350"/>
      <c r="C748" s="351"/>
      <c r="D748" s="216"/>
      <c r="E748" s="216"/>
      <c r="F748" s="216"/>
      <c r="G748" s="216"/>
      <c r="H748" s="217"/>
      <c r="I748" s="218"/>
      <c r="J748" s="218"/>
      <c r="K748" s="267"/>
      <c r="L748" s="267"/>
      <c r="M748" s="267"/>
      <c r="N748" s="267"/>
      <c r="O748" s="267"/>
      <c r="P748" s="219"/>
      <c r="Q748" s="268"/>
      <c r="R748" s="216"/>
      <c r="S748" s="224"/>
      <c r="T748" s="224"/>
      <c r="U748" s="239"/>
      <c r="V748" s="269"/>
      <c r="W748" s="270"/>
      <c r="X748" s="270"/>
      <c r="Y748" s="270"/>
      <c r="Z748" s="270"/>
      <c r="AB748" s="272"/>
    </row>
    <row r="749" spans="1:28" s="271" customFormat="1" ht="20.25" customHeight="1">
      <c r="A749" s="215"/>
      <c r="B749" s="350"/>
      <c r="C749" s="351"/>
      <c r="D749" s="216"/>
      <c r="E749" s="216"/>
      <c r="F749" s="216"/>
      <c r="G749" s="216"/>
      <c r="H749" s="217"/>
      <c r="I749" s="218"/>
      <c r="J749" s="218"/>
      <c r="K749" s="267"/>
      <c r="L749" s="267"/>
      <c r="M749" s="267"/>
      <c r="N749" s="267"/>
      <c r="O749" s="267"/>
      <c r="P749" s="219"/>
      <c r="Q749" s="268"/>
      <c r="R749" s="216"/>
      <c r="S749" s="224"/>
      <c r="T749" s="224"/>
      <c r="U749" s="239"/>
      <c r="V749" s="269"/>
      <c r="W749" s="270"/>
      <c r="X749" s="270"/>
      <c r="Y749" s="270"/>
      <c r="Z749" s="270"/>
      <c r="AB749" s="272"/>
    </row>
    <row r="750" spans="1:28" s="271" customFormat="1" ht="20.25" customHeight="1">
      <c r="A750" s="215"/>
      <c r="B750" s="350"/>
      <c r="C750" s="351"/>
      <c r="D750" s="216"/>
      <c r="E750" s="216"/>
      <c r="F750" s="216"/>
      <c r="G750" s="216"/>
      <c r="H750" s="217"/>
      <c r="I750" s="218"/>
      <c r="J750" s="218"/>
      <c r="K750" s="267"/>
      <c r="L750" s="267"/>
      <c r="M750" s="267"/>
      <c r="N750" s="267"/>
      <c r="O750" s="267"/>
      <c r="P750" s="219"/>
      <c r="Q750" s="268"/>
      <c r="R750" s="216"/>
      <c r="S750" s="224"/>
      <c r="T750" s="224"/>
      <c r="U750" s="239"/>
      <c r="V750" s="269"/>
      <c r="W750" s="270"/>
      <c r="X750" s="270"/>
      <c r="Y750" s="270"/>
      <c r="Z750" s="270"/>
      <c r="AB750" s="272"/>
    </row>
    <row r="751" spans="1:28" s="271" customFormat="1" ht="20.25" customHeight="1">
      <c r="A751" s="215"/>
      <c r="B751" s="350"/>
      <c r="C751" s="351"/>
      <c r="D751" s="216"/>
      <c r="E751" s="216"/>
      <c r="F751" s="216"/>
      <c r="G751" s="216"/>
      <c r="H751" s="217"/>
      <c r="I751" s="218"/>
      <c r="J751" s="218"/>
      <c r="K751" s="267"/>
      <c r="L751" s="267"/>
      <c r="M751" s="267"/>
      <c r="N751" s="267"/>
      <c r="O751" s="267"/>
      <c r="P751" s="219"/>
      <c r="Q751" s="268"/>
      <c r="R751" s="216"/>
      <c r="S751" s="224"/>
      <c r="T751" s="224"/>
      <c r="U751" s="239"/>
      <c r="V751" s="269"/>
      <c r="W751" s="270"/>
      <c r="X751" s="270"/>
      <c r="Y751" s="270"/>
      <c r="Z751" s="270"/>
      <c r="AB751" s="272"/>
    </row>
    <row r="752" spans="1:28" s="271" customFormat="1" ht="20.25" customHeight="1">
      <c r="A752" s="215"/>
      <c r="B752" s="350"/>
      <c r="C752" s="351"/>
      <c r="D752" s="216"/>
      <c r="E752" s="216"/>
      <c r="F752" s="216"/>
      <c r="G752" s="216"/>
      <c r="H752" s="217"/>
      <c r="I752" s="218"/>
      <c r="J752" s="218"/>
      <c r="K752" s="267"/>
      <c r="L752" s="267"/>
      <c r="M752" s="267"/>
      <c r="N752" s="267"/>
      <c r="O752" s="267"/>
      <c r="P752" s="219"/>
      <c r="Q752" s="268"/>
      <c r="R752" s="216"/>
      <c r="S752" s="224"/>
      <c r="T752" s="224"/>
      <c r="U752" s="239"/>
      <c r="V752" s="269"/>
      <c r="W752" s="270"/>
      <c r="X752" s="270"/>
      <c r="Y752" s="270"/>
      <c r="Z752" s="270"/>
      <c r="AB752" s="272"/>
    </row>
    <row r="753" spans="1:28" s="271" customFormat="1" ht="20.25" customHeight="1">
      <c r="A753" s="215"/>
      <c r="B753" s="353"/>
      <c r="C753" s="354"/>
      <c r="D753" s="216"/>
      <c r="E753" s="216"/>
      <c r="F753" s="216"/>
      <c r="G753" s="216"/>
      <c r="H753" s="217"/>
      <c r="I753" s="218"/>
      <c r="J753" s="218"/>
      <c r="K753" s="267"/>
      <c r="L753" s="267"/>
      <c r="M753" s="267"/>
      <c r="N753" s="267"/>
      <c r="O753" s="267"/>
      <c r="P753" s="219"/>
      <c r="Q753" s="268"/>
      <c r="R753" s="216"/>
      <c r="S753" s="224"/>
      <c r="T753" s="224"/>
      <c r="U753" s="239"/>
      <c r="V753" s="269"/>
      <c r="W753" s="270"/>
      <c r="X753" s="270"/>
      <c r="Y753" s="270"/>
      <c r="Z753" s="270"/>
      <c r="AB753" s="272"/>
    </row>
    <row r="754" spans="1:28" s="271" customFormat="1" ht="20.25" customHeight="1">
      <c r="A754" s="215"/>
      <c r="B754" s="353"/>
      <c r="C754" s="354"/>
      <c r="D754" s="216"/>
      <c r="E754" s="216"/>
      <c r="F754" s="216"/>
      <c r="G754" s="216"/>
      <c r="H754" s="217"/>
      <c r="I754" s="218"/>
      <c r="J754" s="218"/>
      <c r="K754" s="267"/>
      <c r="L754" s="267"/>
      <c r="M754" s="267"/>
      <c r="N754" s="267"/>
      <c r="O754" s="267"/>
      <c r="P754" s="219"/>
      <c r="Q754" s="268"/>
      <c r="R754" s="216"/>
      <c r="S754" s="224"/>
      <c r="T754" s="224"/>
      <c r="U754" s="239"/>
      <c r="V754" s="269"/>
      <c r="W754" s="270"/>
      <c r="X754" s="270"/>
      <c r="Y754" s="270"/>
      <c r="Z754" s="270"/>
      <c r="AB754" s="272"/>
    </row>
    <row r="755" spans="1:28" s="271" customFormat="1" ht="20.25" customHeight="1">
      <c r="A755" s="215"/>
      <c r="B755" s="353"/>
      <c r="C755" s="354"/>
      <c r="D755" s="216"/>
      <c r="E755" s="216"/>
      <c r="F755" s="216"/>
      <c r="G755" s="216"/>
      <c r="H755" s="217"/>
      <c r="I755" s="218"/>
      <c r="J755" s="218"/>
      <c r="K755" s="267"/>
      <c r="L755" s="267"/>
      <c r="M755" s="267"/>
      <c r="N755" s="267"/>
      <c r="O755" s="267"/>
      <c r="P755" s="219"/>
      <c r="Q755" s="268"/>
      <c r="R755" s="216"/>
      <c r="S755" s="224"/>
      <c r="T755" s="224"/>
      <c r="U755" s="239"/>
      <c r="V755" s="269"/>
      <c r="W755" s="270"/>
      <c r="X755" s="270"/>
      <c r="Y755" s="270"/>
      <c r="Z755" s="270"/>
      <c r="AB755" s="272"/>
    </row>
    <row r="756" spans="1:28" s="271" customFormat="1" ht="20.25" customHeight="1">
      <c r="A756" s="215"/>
      <c r="B756" s="353"/>
      <c r="C756" s="354"/>
      <c r="D756" s="216"/>
      <c r="E756" s="216"/>
      <c r="F756" s="216"/>
      <c r="G756" s="216"/>
      <c r="H756" s="217"/>
      <c r="I756" s="218"/>
      <c r="J756" s="218"/>
      <c r="K756" s="267"/>
      <c r="L756" s="267"/>
      <c r="M756" s="267"/>
      <c r="N756" s="267"/>
      <c r="O756" s="267"/>
      <c r="P756" s="219"/>
      <c r="Q756" s="268"/>
      <c r="R756" s="216"/>
      <c r="S756" s="224"/>
      <c r="T756" s="224"/>
      <c r="U756" s="239"/>
      <c r="V756" s="269"/>
      <c r="W756" s="270"/>
      <c r="X756" s="270"/>
      <c r="Y756" s="270"/>
      <c r="Z756" s="270"/>
      <c r="AB756" s="272"/>
    </row>
    <row r="757" spans="1:28" s="271" customFormat="1" ht="20.25" customHeight="1">
      <c r="A757" s="215"/>
      <c r="B757" s="353"/>
      <c r="C757" s="354"/>
      <c r="D757" s="216"/>
      <c r="E757" s="216"/>
      <c r="F757" s="216"/>
      <c r="G757" s="216"/>
      <c r="H757" s="217"/>
      <c r="I757" s="218"/>
      <c r="J757" s="218"/>
      <c r="K757" s="267"/>
      <c r="L757" s="267"/>
      <c r="M757" s="267"/>
      <c r="N757" s="267"/>
      <c r="O757" s="267"/>
      <c r="P757" s="219"/>
      <c r="Q757" s="268"/>
      <c r="R757" s="216"/>
      <c r="S757" s="224"/>
      <c r="T757" s="224"/>
      <c r="U757" s="239"/>
      <c r="V757" s="269"/>
      <c r="W757" s="270"/>
      <c r="X757" s="270"/>
      <c r="Y757" s="270"/>
      <c r="Z757" s="270"/>
      <c r="AB757" s="272"/>
    </row>
    <row r="758" spans="1:28" s="271" customFormat="1" ht="20.25" customHeight="1">
      <c r="A758" s="215"/>
      <c r="B758" s="353"/>
      <c r="C758" s="354"/>
      <c r="D758" s="216"/>
      <c r="E758" s="216"/>
      <c r="F758" s="216"/>
      <c r="G758" s="216"/>
      <c r="H758" s="217"/>
      <c r="I758" s="218"/>
      <c r="J758" s="218"/>
      <c r="K758" s="267"/>
      <c r="L758" s="267"/>
      <c r="M758" s="267"/>
      <c r="N758" s="267"/>
      <c r="O758" s="267"/>
      <c r="P758" s="219"/>
      <c r="Q758" s="268"/>
      <c r="R758" s="216"/>
      <c r="S758" s="224"/>
      <c r="T758" s="224"/>
      <c r="U758" s="239"/>
      <c r="V758" s="269"/>
      <c r="W758" s="270"/>
      <c r="X758" s="270"/>
      <c r="Y758" s="270"/>
      <c r="Z758" s="270"/>
      <c r="AB758" s="272"/>
    </row>
    <row r="759" spans="1:28" s="271" customFormat="1" ht="20.25" customHeight="1">
      <c r="A759" s="215"/>
      <c r="B759" s="353"/>
      <c r="C759" s="354"/>
      <c r="D759" s="216"/>
      <c r="E759" s="216"/>
      <c r="F759" s="216"/>
      <c r="G759" s="216"/>
      <c r="H759" s="217"/>
      <c r="I759" s="218"/>
      <c r="J759" s="218"/>
      <c r="K759" s="267"/>
      <c r="L759" s="267"/>
      <c r="M759" s="267"/>
      <c r="N759" s="267"/>
      <c r="O759" s="267"/>
      <c r="P759" s="219"/>
      <c r="Q759" s="268"/>
      <c r="R759" s="216"/>
      <c r="S759" s="224"/>
      <c r="T759" s="224"/>
      <c r="U759" s="239"/>
      <c r="V759" s="269"/>
      <c r="W759" s="270"/>
      <c r="X759" s="270"/>
      <c r="Y759" s="270"/>
      <c r="Z759" s="270"/>
      <c r="AB759" s="272"/>
    </row>
    <row r="760" spans="1:28" s="271" customFormat="1" ht="20.25" customHeight="1">
      <c r="A760" s="215"/>
      <c r="B760" s="353"/>
      <c r="C760" s="354"/>
      <c r="D760" s="216"/>
      <c r="E760" s="216"/>
      <c r="F760" s="216"/>
      <c r="G760" s="216"/>
      <c r="H760" s="217"/>
      <c r="I760" s="218"/>
      <c r="J760" s="218"/>
      <c r="K760" s="267"/>
      <c r="L760" s="267"/>
      <c r="M760" s="267"/>
      <c r="N760" s="267"/>
      <c r="O760" s="267"/>
      <c r="P760" s="219"/>
      <c r="Q760" s="268"/>
      <c r="R760" s="216"/>
      <c r="S760" s="224"/>
      <c r="T760" s="224"/>
      <c r="U760" s="239"/>
      <c r="V760" s="269"/>
      <c r="W760" s="270"/>
      <c r="X760" s="270"/>
      <c r="Y760" s="270"/>
      <c r="Z760" s="270"/>
      <c r="AB760" s="272"/>
    </row>
    <row r="761" spans="1:28" s="271" customFormat="1" ht="20.25" customHeight="1">
      <c r="A761" s="215"/>
      <c r="B761" s="353"/>
      <c r="C761" s="354"/>
      <c r="D761" s="216"/>
      <c r="E761" s="216"/>
      <c r="F761" s="216"/>
      <c r="G761" s="216"/>
      <c r="H761" s="217"/>
      <c r="I761" s="218"/>
      <c r="J761" s="218"/>
      <c r="K761" s="267"/>
      <c r="L761" s="267"/>
      <c r="M761" s="267"/>
      <c r="N761" s="267"/>
      <c r="O761" s="267"/>
      <c r="P761" s="219"/>
      <c r="Q761" s="268"/>
      <c r="R761" s="216"/>
      <c r="S761" s="224"/>
      <c r="T761" s="224"/>
      <c r="U761" s="239"/>
      <c r="V761" s="269"/>
      <c r="W761" s="270"/>
      <c r="X761" s="270"/>
      <c r="Y761" s="270"/>
      <c r="Z761" s="270"/>
      <c r="AB761" s="272"/>
    </row>
    <row r="762" spans="1:28" s="271" customFormat="1" ht="20.25" customHeight="1">
      <c r="A762" s="215"/>
      <c r="B762" s="359"/>
      <c r="C762" s="360"/>
      <c r="D762" s="216"/>
      <c r="E762" s="216"/>
      <c r="F762" s="216"/>
      <c r="G762" s="216"/>
      <c r="H762" s="217"/>
      <c r="I762" s="218"/>
      <c r="J762" s="218"/>
      <c r="K762" s="267"/>
      <c r="L762" s="267"/>
      <c r="M762" s="267"/>
      <c r="N762" s="267"/>
      <c r="O762" s="267"/>
      <c r="P762" s="219"/>
      <c r="Q762" s="268"/>
      <c r="R762" s="216"/>
      <c r="S762" s="224"/>
      <c r="T762" s="224"/>
      <c r="U762" s="239"/>
      <c r="V762" s="269"/>
      <c r="W762" s="270"/>
      <c r="X762" s="270"/>
      <c r="Y762" s="270"/>
      <c r="Z762" s="270"/>
      <c r="AB762" s="272"/>
    </row>
    <row r="763" spans="1:28" s="271" customFormat="1" ht="20.25" customHeight="1">
      <c r="A763" s="215"/>
      <c r="B763" s="359"/>
      <c r="C763" s="360"/>
      <c r="D763" s="216"/>
      <c r="E763" s="216"/>
      <c r="F763" s="216"/>
      <c r="G763" s="216"/>
      <c r="H763" s="217"/>
      <c r="I763" s="218"/>
      <c r="J763" s="218"/>
      <c r="K763" s="267"/>
      <c r="L763" s="267"/>
      <c r="M763" s="267"/>
      <c r="N763" s="267"/>
      <c r="O763" s="267"/>
      <c r="P763" s="219"/>
      <c r="Q763" s="268"/>
      <c r="R763" s="216"/>
      <c r="S763" s="224"/>
      <c r="T763" s="224"/>
      <c r="U763" s="239"/>
      <c r="V763" s="269"/>
      <c r="W763" s="270"/>
      <c r="X763" s="270"/>
      <c r="Y763" s="270"/>
      <c r="Z763" s="270"/>
      <c r="AB763" s="272"/>
    </row>
    <row r="764" spans="1:28" s="271" customFormat="1" ht="20.25" customHeight="1">
      <c r="A764" s="215"/>
      <c r="B764" s="359"/>
      <c r="C764" s="360"/>
      <c r="D764" s="216"/>
      <c r="E764" s="216"/>
      <c r="F764" s="216"/>
      <c r="G764" s="216"/>
      <c r="H764" s="217"/>
      <c r="I764" s="218"/>
      <c r="J764" s="218"/>
      <c r="K764" s="267"/>
      <c r="L764" s="267"/>
      <c r="M764" s="267"/>
      <c r="N764" s="267"/>
      <c r="O764" s="267"/>
      <c r="P764" s="219"/>
      <c r="Q764" s="268"/>
      <c r="R764" s="216"/>
      <c r="S764" s="224"/>
      <c r="T764" s="224"/>
      <c r="U764" s="239"/>
      <c r="V764" s="269"/>
      <c r="W764" s="270"/>
      <c r="X764" s="270"/>
      <c r="Y764" s="270"/>
      <c r="Z764" s="270"/>
      <c r="AB764" s="272"/>
    </row>
    <row r="765" spans="1:28" s="271" customFormat="1" ht="20.25" customHeight="1">
      <c r="A765" s="215"/>
      <c r="B765" s="359"/>
      <c r="C765" s="360"/>
      <c r="D765" s="216"/>
      <c r="E765" s="216"/>
      <c r="F765" s="216"/>
      <c r="G765" s="216"/>
      <c r="H765" s="217"/>
      <c r="I765" s="218"/>
      <c r="J765" s="218"/>
      <c r="K765" s="267"/>
      <c r="L765" s="267"/>
      <c r="M765" s="267"/>
      <c r="N765" s="267"/>
      <c r="O765" s="267"/>
      <c r="P765" s="219"/>
      <c r="Q765" s="268"/>
      <c r="R765" s="216"/>
      <c r="S765" s="224"/>
      <c r="T765" s="224"/>
      <c r="U765" s="239"/>
      <c r="V765" s="269"/>
      <c r="W765" s="270"/>
      <c r="X765" s="270"/>
      <c r="Y765" s="270"/>
      <c r="Z765" s="270"/>
      <c r="AB765" s="272"/>
    </row>
    <row r="766" spans="1:28" s="271" customFormat="1" ht="20.25" customHeight="1">
      <c r="A766" s="215"/>
      <c r="B766" s="359"/>
      <c r="C766" s="360"/>
      <c r="D766" s="216"/>
      <c r="E766" s="216"/>
      <c r="F766" s="216"/>
      <c r="G766" s="216"/>
      <c r="H766" s="217"/>
      <c r="I766" s="218"/>
      <c r="J766" s="218"/>
      <c r="K766" s="267"/>
      <c r="L766" s="267"/>
      <c r="M766" s="267"/>
      <c r="N766" s="267"/>
      <c r="O766" s="267"/>
      <c r="P766" s="219"/>
      <c r="Q766" s="268"/>
      <c r="R766" s="216"/>
      <c r="S766" s="224"/>
      <c r="T766" s="224"/>
      <c r="U766" s="239"/>
      <c r="V766" s="269"/>
      <c r="W766" s="270"/>
      <c r="X766" s="270"/>
      <c r="Y766" s="270"/>
      <c r="Z766" s="270"/>
      <c r="AB766" s="272"/>
    </row>
    <row r="767" spans="1:28" s="271" customFormat="1" ht="20.25" customHeight="1">
      <c r="A767" s="215"/>
      <c r="B767" s="359"/>
      <c r="C767" s="360"/>
      <c r="D767" s="216"/>
      <c r="E767" s="216"/>
      <c r="F767" s="216"/>
      <c r="G767" s="216"/>
      <c r="H767" s="217"/>
      <c r="I767" s="218"/>
      <c r="J767" s="218"/>
      <c r="K767" s="267"/>
      <c r="L767" s="267"/>
      <c r="M767" s="267"/>
      <c r="N767" s="267"/>
      <c r="O767" s="267"/>
      <c r="P767" s="219"/>
      <c r="Q767" s="268"/>
      <c r="R767" s="216"/>
      <c r="S767" s="224"/>
      <c r="T767" s="224"/>
      <c r="U767" s="239"/>
      <c r="V767" s="269"/>
      <c r="W767" s="270"/>
      <c r="X767" s="270"/>
      <c r="Y767" s="270"/>
      <c r="Z767" s="270"/>
      <c r="AB767" s="272"/>
    </row>
    <row r="768" spans="1:28" s="271" customFormat="1" ht="20.25" customHeight="1">
      <c r="A768" s="215"/>
      <c r="B768" s="359"/>
      <c r="C768" s="360"/>
      <c r="D768" s="216"/>
      <c r="E768" s="216"/>
      <c r="F768" s="216"/>
      <c r="G768" s="216"/>
      <c r="H768" s="217"/>
      <c r="I768" s="218"/>
      <c r="J768" s="218"/>
      <c r="K768" s="267"/>
      <c r="L768" s="267"/>
      <c r="M768" s="267"/>
      <c r="N768" s="267"/>
      <c r="O768" s="267"/>
      <c r="P768" s="219"/>
      <c r="Q768" s="268"/>
      <c r="R768" s="216"/>
      <c r="S768" s="224"/>
      <c r="T768" s="224"/>
      <c r="U768" s="239"/>
      <c r="V768" s="269"/>
      <c r="W768" s="270"/>
      <c r="X768" s="270"/>
      <c r="Y768" s="270"/>
      <c r="Z768" s="270"/>
      <c r="AB768" s="272"/>
    </row>
    <row r="769" spans="1:28" s="271" customFormat="1" ht="20.25" customHeight="1">
      <c r="A769" s="215"/>
      <c r="B769" s="359"/>
      <c r="C769" s="360"/>
      <c r="D769" s="216"/>
      <c r="E769" s="216"/>
      <c r="F769" s="216"/>
      <c r="G769" s="216"/>
      <c r="H769" s="217"/>
      <c r="I769" s="218"/>
      <c r="J769" s="218"/>
      <c r="K769" s="267"/>
      <c r="L769" s="267"/>
      <c r="M769" s="267"/>
      <c r="N769" s="267"/>
      <c r="O769" s="267"/>
      <c r="P769" s="219"/>
      <c r="Q769" s="268"/>
      <c r="R769" s="216"/>
      <c r="S769" s="224"/>
      <c r="T769" s="224"/>
      <c r="U769" s="239"/>
      <c r="V769" s="269"/>
      <c r="W769" s="270"/>
      <c r="X769" s="270"/>
      <c r="Y769" s="270"/>
      <c r="Z769" s="270"/>
      <c r="AB769" s="272"/>
    </row>
    <row r="770" spans="1:28" s="271" customFormat="1" ht="20.25" customHeight="1">
      <c r="A770" s="215"/>
      <c r="B770" s="359"/>
      <c r="C770" s="360"/>
      <c r="D770" s="216"/>
      <c r="E770" s="216"/>
      <c r="F770" s="216"/>
      <c r="G770" s="216"/>
      <c r="H770" s="217"/>
      <c r="I770" s="218"/>
      <c r="J770" s="218"/>
      <c r="K770" s="267"/>
      <c r="L770" s="267"/>
      <c r="M770" s="267"/>
      <c r="N770" s="267"/>
      <c r="O770" s="267"/>
      <c r="P770" s="219"/>
      <c r="Q770" s="268"/>
      <c r="R770" s="216"/>
      <c r="S770" s="224"/>
      <c r="T770" s="224"/>
      <c r="U770" s="239"/>
      <c r="V770" s="269"/>
      <c r="W770" s="270"/>
      <c r="X770" s="270"/>
      <c r="Y770" s="270"/>
      <c r="Z770" s="270"/>
      <c r="AB770" s="272"/>
    </row>
    <row r="771" spans="1:28" s="271" customFormat="1" ht="20.25" customHeight="1">
      <c r="A771" s="215"/>
      <c r="B771" s="359"/>
      <c r="C771" s="360"/>
      <c r="D771" s="216"/>
      <c r="E771" s="216"/>
      <c r="F771" s="216"/>
      <c r="G771" s="216"/>
      <c r="H771" s="217"/>
      <c r="I771" s="218"/>
      <c r="J771" s="218"/>
      <c r="K771" s="267"/>
      <c r="L771" s="267"/>
      <c r="M771" s="267"/>
      <c r="N771" s="267"/>
      <c r="O771" s="267"/>
      <c r="P771" s="219"/>
      <c r="Q771" s="268"/>
      <c r="R771" s="216"/>
      <c r="S771" s="224"/>
      <c r="T771" s="224"/>
      <c r="U771" s="239"/>
      <c r="V771" s="269"/>
      <c r="W771" s="270"/>
      <c r="X771" s="270"/>
      <c r="Y771" s="270"/>
      <c r="Z771" s="270"/>
      <c r="AB771" s="272"/>
    </row>
    <row r="772" spans="1:28" s="271" customFormat="1" ht="20.25" customHeight="1">
      <c r="A772" s="215"/>
      <c r="B772" s="359"/>
      <c r="C772" s="360"/>
      <c r="D772" s="216"/>
      <c r="E772" s="216"/>
      <c r="F772" s="216"/>
      <c r="G772" s="216"/>
      <c r="H772" s="217"/>
      <c r="I772" s="218"/>
      <c r="J772" s="218"/>
      <c r="K772" s="267"/>
      <c r="L772" s="267"/>
      <c r="M772" s="267"/>
      <c r="N772" s="267"/>
      <c r="O772" s="267"/>
      <c r="P772" s="219"/>
      <c r="Q772" s="268"/>
      <c r="R772" s="216"/>
      <c r="S772" s="224"/>
      <c r="T772" s="224"/>
      <c r="U772" s="239"/>
      <c r="V772" s="269"/>
      <c r="W772" s="270"/>
      <c r="X772" s="270"/>
      <c r="Y772" s="270"/>
      <c r="Z772" s="270"/>
      <c r="AB772" s="272"/>
    </row>
    <row r="773" spans="1:28" s="271" customFormat="1" ht="20.25" customHeight="1">
      <c r="A773" s="215"/>
      <c r="B773" s="359"/>
      <c r="C773" s="360"/>
      <c r="D773" s="216"/>
      <c r="E773" s="216"/>
      <c r="F773" s="216"/>
      <c r="G773" s="216"/>
      <c r="H773" s="217"/>
      <c r="I773" s="218"/>
      <c r="J773" s="218"/>
      <c r="K773" s="267"/>
      <c r="L773" s="267"/>
      <c r="M773" s="267"/>
      <c r="N773" s="267"/>
      <c r="O773" s="267"/>
      <c r="P773" s="219"/>
      <c r="Q773" s="268"/>
      <c r="R773" s="216"/>
      <c r="S773" s="224"/>
      <c r="T773" s="224"/>
      <c r="U773" s="239"/>
      <c r="V773" s="269"/>
      <c r="W773" s="270"/>
      <c r="X773" s="270"/>
      <c r="Y773" s="270"/>
      <c r="Z773" s="270"/>
      <c r="AB773" s="272"/>
    </row>
    <row r="774" spans="1:28" s="271" customFormat="1" ht="20.25" customHeight="1">
      <c r="A774" s="215"/>
      <c r="B774" s="359"/>
      <c r="C774" s="360"/>
      <c r="D774" s="216"/>
      <c r="E774" s="216"/>
      <c r="F774" s="216"/>
      <c r="G774" s="216"/>
      <c r="H774" s="217"/>
      <c r="I774" s="218"/>
      <c r="J774" s="218"/>
      <c r="K774" s="267"/>
      <c r="L774" s="267"/>
      <c r="M774" s="267"/>
      <c r="N774" s="267"/>
      <c r="O774" s="267"/>
      <c r="P774" s="219"/>
      <c r="Q774" s="268"/>
      <c r="R774" s="216"/>
      <c r="S774" s="224"/>
      <c r="T774" s="224"/>
      <c r="U774" s="239"/>
      <c r="V774" s="269"/>
      <c r="W774" s="270"/>
      <c r="X774" s="270"/>
      <c r="Y774" s="270"/>
      <c r="Z774" s="270"/>
      <c r="AB774" s="272"/>
    </row>
    <row r="775" spans="1:28" s="271" customFormat="1" ht="20.25" customHeight="1">
      <c r="A775" s="215"/>
      <c r="B775" s="359"/>
      <c r="C775" s="360"/>
      <c r="D775" s="216"/>
      <c r="E775" s="216"/>
      <c r="F775" s="216"/>
      <c r="G775" s="216"/>
      <c r="H775" s="217"/>
      <c r="I775" s="218"/>
      <c r="J775" s="218"/>
      <c r="K775" s="267"/>
      <c r="L775" s="267"/>
      <c r="M775" s="267"/>
      <c r="N775" s="267"/>
      <c r="O775" s="267"/>
      <c r="P775" s="219"/>
      <c r="Q775" s="268"/>
      <c r="R775" s="216"/>
      <c r="S775" s="224"/>
      <c r="T775" s="224"/>
      <c r="U775" s="239"/>
      <c r="V775" s="269"/>
      <c r="W775" s="270"/>
      <c r="X775" s="270"/>
      <c r="Y775" s="270"/>
      <c r="Z775" s="270"/>
      <c r="AB775" s="272"/>
    </row>
    <row r="776" spans="1:28" s="271" customFormat="1" ht="20.25" customHeight="1">
      <c r="A776" s="215"/>
      <c r="B776" s="359"/>
      <c r="C776" s="360"/>
      <c r="D776" s="216"/>
      <c r="E776" s="216"/>
      <c r="F776" s="216"/>
      <c r="G776" s="216"/>
      <c r="H776" s="217"/>
      <c r="I776" s="218"/>
      <c r="J776" s="218"/>
      <c r="K776" s="267"/>
      <c r="L776" s="267"/>
      <c r="M776" s="267"/>
      <c r="N776" s="267"/>
      <c r="O776" s="267"/>
      <c r="P776" s="219"/>
      <c r="Q776" s="268"/>
      <c r="R776" s="216"/>
      <c r="S776" s="224"/>
      <c r="T776" s="224"/>
      <c r="U776" s="239"/>
      <c r="V776" s="269"/>
      <c r="W776" s="270"/>
      <c r="X776" s="270"/>
      <c r="Y776" s="270"/>
      <c r="Z776" s="270"/>
      <c r="AB776" s="272"/>
    </row>
    <row r="777" spans="1:28" s="271" customFormat="1" ht="20.25" customHeight="1">
      <c r="A777" s="215"/>
      <c r="B777" s="359"/>
      <c r="C777" s="360"/>
      <c r="D777" s="216"/>
      <c r="E777" s="216"/>
      <c r="F777" s="216"/>
      <c r="G777" s="216"/>
      <c r="H777" s="217"/>
      <c r="I777" s="218"/>
      <c r="J777" s="218"/>
      <c r="K777" s="267"/>
      <c r="L777" s="267"/>
      <c r="M777" s="267"/>
      <c r="N777" s="267"/>
      <c r="O777" s="267"/>
      <c r="P777" s="219"/>
      <c r="Q777" s="268"/>
      <c r="R777" s="216"/>
      <c r="S777" s="224"/>
      <c r="T777" s="224"/>
      <c r="U777" s="239"/>
      <c r="V777" s="269"/>
      <c r="W777" s="270"/>
      <c r="X777" s="270"/>
      <c r="Y777" s="270"/>
      <c r="Z777" s="270"/>
      <c r="AB777" s="272"/>
    </row>
    <row r="778" spans="1:28" s="271" customFormat="1" ht="20.25" customHeight="1">
      <c r="A778" s="215"/>
      <c r="B778" s="359"/>
      <c r="C778" s="360"/>
      <c r="D778" s="216"/>
      <c r="E778" s="216"/>
      <c r="F778" s="216"/>
      <c r="G778" s="216"/>
      <c r="H778" s="217"/>
      <c r="I778" s="218"/>
      <c r="J778" s="218"/>
      <c r="K778" s="267"/>
      <c r="L778" s="267"/>
      <c r="M778" s="267"/>
      <c r="N778" s="267"/>
      <c r="O778" s="267"/>
      <c r="P778" s="219"/>
      <c r="Q778" s="268"/>
      <c r="R778" s="216"/>
      <c r="S778" s="224"/>
      <c r="T778" s="224"/>
      <c r="U778" s="239"/>
      <c r="V778" s="269"/>
      <c r="W778" s="270"/>
      <c r="X778" s="270"/>
      <c r="Y778" s="270"/>
      <c r="Z778" s="270"/>
      <c r="AB778" s="272"/>
    </row>
    <row r="779" spans="1:28" s="271" customFormat="1" ht="20.25" customHeight="1">
      <c r="A779" s="215"/>
      <c r="B779" s="359"/>
      <c r="C779" s="360"/>
      <c r="D779" s="216"/>
      <c r="E779" s="216"/>
      <c r="F779" s="216"/>
      <c r="G779" s="216"/>
      <c r="H779" s="217"/>
      <c r="I779" s="218"/>
      <c r="J779" s="218"/>
      <c r="K779" s="267"/>
      <c r="L779" s="267"/>
      <c r="M779" s="267"/>
      <c r="N779" s="267"/>
      <c r="O779" s="267"/>
      <c r="P779" s="219"/>
      <c r="Q779" s="268"/>
      <c r="R779" s="216"/>
      <c r="S779" s="224"/>
      <c r="T779" s="224"/>
      <c r="U779" s="239"/>
      <c r="V779" s="269"/>
      <c r="W779" s="270"/>
      <c r="X779" s="270"/>
      <c r="Y779" s="270"/>
      <c r="Z779" s="270"/>
      <c r="AB779" s="272"/>
    </row>
    <row r="780" spans="1:28" s="271" customFormat="1" ht="20.25" customHeight="1">
      <c r="A780" s="215"/>
      <c r="B780" s="359"/>
      <c r="C780" s="360"/>
      <c r="D780" s="216"/>
      <c r="E780" s="216"/>
      <c r="F780" s="216"/>
      <c r="G780" s="216"/>
      <c r="H780" s="217"/>
      <c r="I780" s="218"/>
      <c r="J780" s="218"/>
      <c r="K780" s="267"/>
      <c r="L780" s="267"/>
      <c r="M780" s="267"/>
      <c r="N780" s="267"/>
      <c r="O780" s="267"/>
      <c r="P780" s="219"/>
      <c r="Q780" s="268"/>
      <c r="R780" s="216"/>
      <c r="S780" s="224"/>
      <c r="T780" s="224"/>
      <c r="U780" s="239"/>
      <c r="V780" s="269"/>
      <c r="W780" s="270"/>
      <c r="X780" s="270"/>
      <c r="Y780" s="270"/>
      <c r="Z780" s="270"/>
      <c r="AB780" s="272"/>
    </row>
    <row r="781" spans="1:28" s="271" customFormat="1" ht="20.25" customHeight="1">
      <c r="A781" s="215"/>
      <c r="B781" s="359"/>
      <c r="C781" s="360"/>
      <c r="D781" s="216"/>
      <c r="E781" s="216"/>
      <c r="F781" s="216"/>
      <c r="G781" s="216"/>
      <c r="H781" s="217"/>
      <c r="I781" s="218"/>
      <c r="J781" s="218"/>
      <c r="K781" s="267"/>
      <c r="L781" s="267"/>
      <c r="M781" s="267"/>
      <c r="N781" s="267"/>
      <c r="O781" s="267"/>
      <c r="P781" s="219"/>
      <c r="Q781" s="268"/>
      <c r="R781" s="216"/>
      <c r="S781" s="224"/>
      <c r="T781" s="224"/>
      <c r="U781" s="239"/>
      <c r="V781" s="269"/>
      <c r="W781" s="270"/>
      <c r="X781" s="270"/>
      <c r="Y781" s="270"/>
      <c r="Z781" s="270"/>
      <c r="AB781" s="272"/>
    </row>
    <row r="782" spans="1:28" s="271" customFormat="1" ht="20.25" customHeight="1">
      <c r="A782" s="215"/>
      <c r="B782" s="359"/>
      <c r="C782" s="360"/>
      <c r="D782" s="216"/>
      <c r="E782" s="216"/>
      <c r="F782" s="216"/>
      <c r="G782" s="216"/>
      <c r="H782" s="217"/>
      <c r="I782" s="218"/>
      <c r="J782" s="218"/>
      <c r="K782" s="267"/>
      <c r="L782" s="267"/>
      <c r="M782" s="267"/>
      <c r="N782" s="267"/>
      <c r="O782" s="267"/>
      <c r="P782" s="219"/>
      <c r="Q782" s="268"/>
      <c r="R782" s="216"/>
      <c r="S782" s="224"/>
      <c r="T782" s="224"/>
      <c r="U782" s="239"/>
      <c r="V782" s="269"/>
      <c r="W782" s="270"/>
      <c r="X782" s="270"/>
      <c r="Y782" s="270"/>
      <c r="Z782" s="270"/>
      <c r="AB782" s="272"/>
    </row>
    <row r="783" spans="1:28" s="271" customFormat="1" ht="20.25" customHeight="1">
      <c r="A783" s="215"/>
      <c r="B783" s="359"/>
      <c r="C783" s="360"/>
      <c r="D783" s="216"/>
      <c r="E783" s="216"/>
      <c r="F783" s="216"/>
      <c r="G783" s="216"/>
      <c r="H783" s="217"/>
      <c r="I783" s="218"/>
      <c r="J783" s="218"/>
      <c r="K783" s="267"/>
      <c r="L783" s="267"/>
      <c r="M783" s="267"/>
      <c r="N783" s="267"/>
      <c r="O783" s="267"/>
      <c r="P783" s="219"/>
      <c r="Q783" s="268"/>
      <c r="R783" s="216"/>
      <c r="S783" s="224"/>
      <c r="T783" s="224"/>
      <c r="U783" s="239"/>
      <c r="V783" s="269"/>
      <c r="W783" s="270"/>
      <c r="X783" s="270"/>
      <c r="Y783" s="270"/>
      <c r="Z783" s="270"/>
      <c r="AB783" s="272"/>
    </row>
    <row r="784" spans="1:28" s="271" customFormat="1" ht="20.25" customHeight="1">
      <c r="A784" s="215"/>
      <c r="B784" s="359"/>
      <c r="C784" s="360"/>
      <c r="D784" s="216"/>
      <c r="E784" s="216"/>
      <c r="F784" s="216"/>
      <c r="G784" s="216"/>
      <c r="H784" s="217"/>
      <c r="I784" s="218"/>
      <c r="J784" s="218"/>
      <c r="K784" s="267"/>
      <c r="L784" s="267"/>
      <c r="M784" s="267"/>
      <c r="N784" s="267"/>
      <c r="O784" s="267"/>
      <c r="P784" s="219"/>
      <c r="Q784" s="268"/>
      <c r="R784" s="216"/>
      <c r="S784" s="224"/>
      <c r="T784" s="224"/>
      <c r="U784" s="239"/>
      <c r="V784" s="269"/>
      <c r="W784" s="270"/>
      <c r="X784" s="270"/>
      <c r="Y784" s="270"/>
      <c r="Z784" s="270"/>
      <c r="AB784" s="272"/>
    </row>
    <row r="785" spans="1:28" s="271" customFormat="1" ht="20.25" customHeight="1">
      <c r="A785" s="215"/>
      <c r="B785" s="359"/>
      <c r="C785" s="360"/>
      <c r="D785" s="216"/>
      <c r="E785" s="216"/>
      <c r="F785" s="216"/>
      <c r="G785" s="216"/>
      <c r="H785" s="217"/>
      <c r="I785" s="218"/>
      <c r="J785" s="218"/>
      <c r="K785" s="267"/>
      <c r="L785" s="267"/>
      <c r="M785" s="267"/>
      <c r="N785" s="267"/>
      <c r="O785" s="267"/>
      <c r="P785" s="219"/>
      <c r="Q785" s="268"/>
      <c r="R785" s="216"/>
      <c r="S785" s="224"/>
      <c r="T785" s="224"/>
      <c r="U785" s="239"/>
      <c r="V785" s="269"/>
      <c r="W785" s="270"/>
      <c r="X785" s="270"/>
      <c r="Y785" s="270"/>
      <c r="Z785" s="270"/>
      <c r="AB785" s="272"/>
    </row>
    <row r="786" spans="1:28" s="271" customFormat="1" ht="20.25" customHeight="1">
      <c r="A786" s="215"/>
      <c r="B786" s="359"/>
      <c r="C786" s="360"/>
      <c r="D786" s="216"/>
      <c r="E786" s="216"/>
      <c r="F786" s="216"/>
      <c r="G786" s="216"/>
      <c r="H786" s="217"/>
      <c r="I786" s="218"/>
      <c r="J786" s="218"/>
      <c r="K786" s="267"/>
      <c r="L786" s="267"/>
      <c r="M786" s="267"/>
      <c r="N786" s="267"/>
      <c r="O786" s="267"/>
      <c r="P786" s="219"/>
      <c r="Q786" s="268"/>
      <c r="R786" s="216"/>
      <c r="S786" s="224"/>
      <c r="T786" s="224"/>
      <c r="U786" s="239"/>
      <c r="V786" s="269"/>
      <c r="W786" s="270"/>
      <c r="X786" s="270"/>
      <c r="Y786" s="270"/>
      <c r="Z786" s="270"/>
      <c r="AB786" s="272"/>
    </row>
    <row r="787" spans="1:28" s="271" customFormat="1" ht="20.25" customHeight="1">
      <c r="A787" s="215"/>
      <c r="B787" s="359"/>
      <c r="C787" s="360"/>
      <c r="D787" s="216"/>
      <c r="E787" s="216"/>
      <c r="F787" s="216"/>
      <c r="G787" s="216"/>
      <c r="H787" s="217"/>
      <c r="I787" s="218"/>
      <c r="J787" s="218"/>
      <c r="K787" s="267"/>
      <c r="L787" s="267"/>
      <c r="M787" s="267"/>
      <c r="N787" s="267"/>
      <c r="O787" s="267"/>
      <c r="P787" s="219"/>
      <c r="Q787" s="268"/>
      <c r="R787" s="216"/>
      <c r="S787" s="224"/>
      <c r="T787" s="224"/>
      <c r="U787" s="239"/>
      <c r="V787" s="269"/>
      <c r="W787" s="270"/>
      <c r="X787" s="270"/>
      <c r="Y787" s="270"/>
      <c r="Z787" s="270"/>
      <c r="AB787" s="272"/>
    </row>
    <row r="788" spans="1:28" s="271" customFormat="1" ht="20.25" customHeight="1">
      <c r="A788" s="215"/>
      <c r="B788" s="359"/>
      <c r="C788" s="360"/>
      <c r="D788" s="216"/>
      <c r="E788" s="216"/>
      <c r="F788" s="216"/>
      <c r="G788" s="216"/>
      <c r="H788" s="217"/>
      <c r="I788" s="218"/>
      <c r="J788" s="218"/>
      <c r="K788" s="267"/>
      <c r="L788" s="267"/>
      <c r="M788" s="267"/>
      <c r="N788" s="267"/>
      <c r="O788" s="267"/>
      <c r="P788" s="219"/>
      <c r="Q788" s="268"/>
      <c r="R788" s="216"/>
      <c r="S788" s="224"/>
      <c r="T788" s="224"/>
      <c r="U788" s="239"/>
      <c r="V788" s="269"/>
      <c r="W788" s="270"/>
      <c r="X788" s="270"/>
      <c r="Y788" s="270"/>
      <c r="Z788" s="270"/>
      <c r="AB788" s="272"/>
    </row>
    <row r="789" spans="1:28" s="271" customFormat="1" ht="20.25" customHeight="1">
      <c r="A789" s="215"/>
      <c r="B789" s="359"/>
      <c r="C789" s="360"/>
      <c r="D789" s="216"/>
      <c r="E789" s="216"/>
      <c r="F789" s="216"/>
      <c r="G789" s="216"/>
      <c r="H789" s="217"/>
      <c r="I789" s="218"/>
      <c r="J789" s="218"/>
      <c r="K789" s="267"/>
      <c r="L789" s="267"/>
      <c r="M789" s="267"/>
      <c r="N789" s="267"/>
      <c r="O789" s="267"/>
      <c r="P789" s="219"/>
      <c r="Q789" s="268"/>
      <c r="R789" s="216"/>
      <c r="S789" s="224"/>
      <c r="T789" s="224"/>
      <c r="U789" s="239"/>
      <c r="V789" s="269"/>
      <c r="W789" s="270"/>
      <c r="X789" s="270"/>
      <c r="Y789" s="270"/>
      <c r="Z789" s="270"/>
      <c r="AB789" s="272"/>
    </row>
    <row r="790" spans="1:28" s="271" customFormat="1" ht="20.25" customHeight="1">
      <c r="A790" s="215"/>
      <c r="B790" s="359"/>
      <c r="C790" s="360"/>
      <c r="D790" s="216"/>
      <c r="E790" s="216"/>
      <c r="F790" s="216"/>
      <c r="G790" s="216"/>
      <c r="H790" s="217"/>
      <c r="I790" s="218"/>
      <c r="J790" s="218"/>
      <c r="K790" s="267"/>
      <c r="L790" s="267"/>
      <c r="M790" s="267"/>
      <c r="N790" s="267"/>
      <c r="O790" s="267"/>
      <c r="P790" s="219"/>
      <c r="Q790" s="268"/>
      <c r="R790" s="216"/>
      <c r="S790" s="224"/>
      <c r="T790" s="224"/>
      <c r="U790" s="239"/>
      <c r="V790" s="269"/>
      <c r="W790" s="270"/>
      <c r="X790" s="270"/>
      <c r="Y790" s="270"/>
      <c r="Z790" s="270"/>
      <c r="AB790" s="272"/>
    </row>
    <row r="791" spans="1:28" s="271" customFormat="1" ht="20.25" customHeight="1">
      <c r="A791" s="215"/>
      <c r="B791" s="359"/>
      <c r="C791" s="360"/>
      <c r="D791" s="216"/>
      <c r="E791" s="216"/>
      <c r="F791" s="216"/>
      <c r="G791" s="216"/>
      <c r="H791" s="217"/>
      <c r="I791" s="218"/>
      <c r="J791" s="218"/>
      <c r="K791" s="267"/>
      <c r="L791" s="267"/>
      <c r="M791" s="267"/>
      <c r="N791" s="267"/>
      <c r="O791" s="267"/>
      <c r="P791" s="219"/>
      <c r="Q791" s="268"/>
      <c r="R791" s="216"/>
      <c r="S791" s="224"/>
      <c r="T791" s="224"/>
      <c r="U791" s="239"/>
      <c r="V791" s="269"/>
      <c r="W791" s="270"/>
      <c r="X791" s="270"/>
      <c r="Y791" s="270"/>
      <c r="Z791" s="270"/>
      <c r="AB791" s="272"/>
    </row>
    <row r="792" spans="1:28" s="271" customFormat="1" ht="20.25" customHeight="1">
      <c r="A792" s="215"/>
      <c r="B792" s="359"/>
      <c r="C792" s="360"/>
      <c r="D792" s="216"/>
      <c r="E792" s="216"/>
      <c r="F792" s="216"/>
      <c r="G792" s="216"/>
      <c r="H792" s="217"/>
      <c r="I792" s="218"/>
      <c r="J792" s="218"/>
      <c r="K792" s="267"/>
      <c r="L792" s="267"/>
      <c r="M792" s="267"/>
      <c r="N792" s="267"/>
      <c r="O792" s="267"/>
      <c r="P792" s="219"/>
      <c r="Q792" s="268"/>
      <c r="R792" s="216"/>
      <c r="S792" s="224"/>
      <c r="T792" s="224"/>
      <c r="U792" s="239"/>
      <c r="V792" s="269"/>
      <c r="W792" s="270"/>
      <c r="X792" s="270"/>
      <c r="Y792" s="270"/>
      <c r="Z792" s="270"/>
      <c r="AB792" s="272"/>
    </row>
    <row r="793" spans="1:28" s="271" customFormat="1" ht="20.25" customHeight="1">
      <c r="A793" s="215"/>
      <c r="B793" s="359"/>
      <c r="C793" s="360"/>
      <c r="D793" s="216"/>
      <c r="E793" s="216"/>
      <c r="F793" s="216"/>
      <c r="G793" s="216"/>
      <c r="H793" s="217"/>
      <c r="I793" s="218"/>
      <c r="J793" s="218"/>
      <c r="K793" s="267"/>
      <c r="L793" s="267"/>
      <c r="M793" s="267"/>
      <c r="N793" s="267"/>
      <c r="O793" s="267"/>
      <c r="P793" s="219"/>
      <c r="Q793" s="268"/>
      <c r="R793" s="216"/>
      <c r="S793" s="224"/>
      <c r="T793" s="224"/>
      <c r="U793" s="239"/>
      <c r="V793" s="269"/>
      <c r="W793" s="270"/>
      <c r="X793" s="270"/>
      <c r="Y793" s="270"/>
      <c r="Z793" s="270"/>
      <c r="AB793" s="272"/>
    </row>
    <row r="794" spans="1:28" s="271" customFormat="1" ht="20.25" customHeight="1">
      <c r="A794" s="215"/>
      <c r="B794" s="359"/>
      <c r="C794" s="360"/>
      <c r="D794" s="216"/>
      <c r="E794" s="216"/>
      <c r="F794" s="216"/>
      <c r="G794" s="216"/>
      <c r="H794" s="217"/>
      <c r="I794" s="218"/>
      <c r="J794" s="218"/>
      <c r="K794" s="267"/>
      <c r="L794" s="267"/>
      <c r="M794" s="267"/>
      <c r="N794" s="267"/>
      <c r="O794" s="267"/>
      <c r="P794" s="219"/>
      <c r="Q794" s="268"/>
      <c r="R794" s="216"/>
      <c r="S794" s="224"/>
      <c r="T794" s="224"/>
      <c r="U794" s="239"/>
      <c r="V794" s="269"/>
      <c r="W794" s="270"/>
      <c r="X794" s="270"/>
      <c r="Y794" s="270"/>
      <c r="Z794" s="270"/>
      <c r="AB794" s="272"/>
    </row>
    <row r="795" spans="1:28" s="271" customFormat="1" ht="20.25" customHeight="1">
      <c r="A795" s="215"/>
      <c r="B795" s="359"/>
      <c r="C795" s="360"/>
      <c r="D795" s="216"/>
      <c r="E795" s="216"/>
      <c r="F795" s="216"/>
      <c r="G795" s="216"/>
      <c r="H795" s="217"/>
      <c r="I795" s="218"/>
      <c r="J795" s="218"/>
      <c r="K795" s="267"/>
      <c r="L795" s="267"/>
      <c r="M795" s="267"/>
      <c r="N795" s="267"/>
      <c r="O795" s="267"/>
      <c r="P795" s="219"/>
      <c r="Q795" s="268"/>
      <c r="R795" s="216"/>
      <c r="S795" s="224"/>
      <c r="T795" s="224"/>
      <c r="U795" s="239"/>
      <c r="V795" s="269"/>
      <c r="W795" s="270"/>
      <c r="X795" s="270"/>
      <c r="Y795" s="270"/>
      <c r="Z795" s="270"/>
      <c r="AB795" s="272"/>
    </row>
    <row r="796" spans="1:28" s="271" customFormat="1" ht="20.25" customHeight="1">
      <c r="A796" s="215"/>
      <c r="B796" s="359"/>
      <c r="C796" s="360"/>
      <c r="D796" s="216"/>
      <c r="E796" s="216"/>
      <c r="F796" s="216"/>
      <c r="G796" s="216"/>
      <c r="H796" s="217"/>
      <c r="I796" s="218"/>
      <c r="J796" s="218"/>
      <c r="K796" s="267"/>
      <c r="L796" s="267"/>
      <c r="M796" s="267"/>
      <c r="N796" s="267"/>
      <c r="O796" s="267"/>
      <c r="P796" s="219"/>
      <c r="Q796" s="268"/>
      <c r="R796" s="216"/>
      <c r="S796" s="224"/>
      <c r="T796" s="224"/>
      <c r="U796" s="239"/>
      <c r="V796" s="269"/>
      <c r="W796" s="270"/>
      <c r="X796" s="270"/>
      <c r="Y796" s="270"/>
      <c r="Z796" s="270"/>
      <c r="AB796" s="272"/>
    </row>
    <row r="797" spans="1:28" s="271" customFormat="1" ht="20.25" customHeight="1">
      <c r="A797" s="215"/>
      <c r="B797" s="359"/>
      <c r="C797" s="360"/>
      <c r="D797" s="216"/>
      <c r="E797" s="216"/>
      <c r="F797" s="216"/>
      <c r="G797" s="216"/>
      <c r="H797" s="217"/>
      <c r="I797" s="218"/>
      <c r="J797" s="218"/>
      <c r="K797" s="267"/>
      <c r="L797" s="267"/>
      <c r="M797" s="267"/>
      <c r="N797" s="267"/>
      <c r="O797" s="267"/>
      <c r="P797" s="219"/>
      <c r="Q797" s="268"/>
      <c r="R797" s="216"/>
      <c r="S797" s="224"/>
      <c r="T797" s="224"/>
      <c r="U797" s="239"/>
      <c r="V797" s="269"/>
      <c r="W797" s="270"/>
      <c r="X797" s="270"/>
      <c r="Y797" s="270"/>
      <c r="Z797" s="270"/>
      <c r="AB797" s="272"/>
    </row>
    <row r="798" spans="1:28" s="271" customFormat="1" ht="20.25" customHeight="1">
      <c r="A798" s="215"/>
      <c r="B798" s="359"/>
      <c r="C798" s="360"/>
      <c r="D798" s="216"/>
      <c r="E798" s="216"/>
      <c r="F798" s="216"/>
      <c r="G798" s="216"/>
      <c r="H798" s="217"/>
      <c r="I798" s="218"/>
      <c r="J798" s="218"/>
      <c r="K798" s="267"/>
      <c r="L798" s="267"/>
      <c r="M798" s="267"/>
      <c r="N798" s="267"/>
      <c r="O798" s="267"/>
      <c r="P798" s="219"/>
      <c r="Q798" s="268"/>
      <c r="R798" s="216"/>
      <c r="S798" s="224"/>
      <c r="T798" s="224"/>
      <c r="U798" s="239"/>
      <c r="V798" s="269"/>
      <c r="W798" s="270"/>
      <c r="X798" s="270"/>
      <c r="Y798" s="270"/>
      <c r="Z798" s="270"/>
      <c r="AB798" s="272"/>
    </row>
    <row r="799" spans="1:28" s="271" customFormat="1" ht="20.25" customHeight="1">
      <c r="A799" s="215"/>
      <c r="B799" s="359"/>
      <c r="C799" s="360"/>
      <c r="D799" s="216"/>
      <c r="E799" s="216"/>
      <c r="F799" s="216"/>
      <c r="G799" s="216"/>
      <c r="H799" s="217"/>
      <c r="I799" s="218"/>
      <c r="J799" s="218"/>
      <c r="K799" s="267"/>
      <c r="L799" s="267"/>
      <c r="M799" s="267"/>
      <c r="N799" s="267"/>
      <c r="O799" s="267"/>
      <c r="P799" s="219"/>
      <c r="Q799" s="268"/>
      <c r="R799" s="216"/>
      <c r="S799" s="224"/>
      <c r="T799" s="224"/>
      <c r="U799" s="239"/>
      <c r="V799" s="269"/>
      <c r="W799" s="270"/>
      <c r="X799" s="270"/>
      <c r="Y799" s="270"/>
      <c r="Z799" s="270"/>
      <c r="AB799" s="272"/>
    </row>
    <row r="800" spans="1:28" s="271" customFormat="1" ht="20.25" customHeight="1">
      <c r="A800" s="215"/>
      <c r="B800" s="359"/>
      <c r="C800" s="360"/>
      <c r="D800" s="216"/>
      <c r="E800" s="216"/>
      <c r="F800" s="216"/>
      <c r="G800" s="216"/>
      <c r="H800" s="217"/>
      <c r="I800" s="218"/>
      <c r="J800" s="218"/>
      <c r="K800" s="267"/>
      <c r="L800" s="267"/>
      <c r="M800" s="267"/>
      <c r="N800" s="267"/>
      <c r="O800" s="267"/>
      <c r="P800" s="219"/>
      <c r="Q800" s="268"/>
      <c r="R800" s="216"/>
      <c r="S800" s="224"/>
      <c r="T800" s="224"/>
      <c r="U800" s="239"/>
      <c r="V800" s="269"/>
      <c r="W800" s="270"/>
      <c r="X800" s="270"/>
      <c r="Y800" s="270"/>
      <c r="Z800" s="270"/>
      <c r="AB800" s="272"/>
    </row>
    <row r="801" spans="1:28" s="271" customFormat="1" ht="20.25" customHeight="1">
      <c r="A801" s="215"/>
      <c r="B801" s="359"/>
      <c r="C801" s="360"/>
      <c r="D801" s="216"/>
      <c r="E801" s="216"/>
      <c r="F801" s="216"/>
      <c r="G801" s="216"/>
      <c r="H801" s="217"/>
      <c r="I801" s="218"/>
      <c r="J801" s="218"/>
      <c r="K801" s="267"/>
      <c r="L801" s="267"/>
      <c r="M801" s="267"/>
      <c r="N801" s="267"/>
      <c r="O801" s="267"/>
      <c r="P801" s="219"/>
      <c r="Q801" s="268"/>
      <c r="R801" s="216"/>
      <c r="S801" s="224"/>
      <c r="T801" s="224"/>
      <c r="U801" s="239"/>
      <c r="V801" s="269"/>
      <c r="W801" s="270"/>
      <c r="X801" s="270"/>
      <c r="Y801" s="270"/>
      <c r="Z801" s="270"/>
      <c r="AB801" s="272"/>
    </row>
    <row r="802" spans="1:28" s="271" customFormat="1" ht="20.25" customHeight="1">
      <c r="A802" s="215"/>
      <c r="B802" s="359"/>
      <c r="C802" s="360"/>
      <c r="D802" s="216"/>
      <c r="E802" s="216"/>
      <c r="F802" s="216"/>
      <c r="G802" s="216"/>
      <c r="H802" s="217"/>
      <c r="I802" s="218"/>
      <c r="J802" s="218"/>
      <c r="K802" s="267"/>
      <c r="L802" s="267"/>
      <c r="M802" s="267"/>
      <c r="N802" s="267"/>
      <c r="O802" s="267"/>
      <c r="P802" s="219"/>
      <c r="Q802" s="268"/>
      <c r="R802" s="216"/>
      <c r="S802" s="224"/>
      <c r="T802" s="224"/>
      <c r="U802" s="239"/>
      <c r="V802" s="269"/>
      <c r="W802" s="270"/>
      <c r="X802" s="270"/>
      <c r="Y802" s="270"/>
      <c r="Z802" s="270"/>
      <c r="AB802" s="272"/>
    </row>
    <row r="803" spans="1:28" s="271" customFormat="1" ht="20.25" customHeight="1">
      <c r="A803" s="215"/>
      <c r="B803" s="359"/>
      <c r="C803" s="360"/>
      <c r="D803" s="216"/>
      <c r="E803" s="216"/>
      <c r="F803" s="216"/>
      <c r="G803" s="216"/>
      <c r="H803" s="217"/>
      <c r="I803" s="218"/>
      <c r="J803" s="218"/>
      <c r="K803" s="267"/>
      <c r="L803" s="267"/>
      <c r="M803" s="267"/>
      <c r="N803" s="267"/>
      <c r="O803" s="267"/>
      <c r="P803" s="219"/>
      <c r="Q803" s="268"/>
      <c r="R803" s="216"/>
      <c r="S803" s="224"/>
      <c r="T803" s="224"/>
      <c r="U803" s="239"/>
      <c r="V803" s="269"/>
      <c r="W803" s="270"/>
      <c r="X803" s="270"/>
      <c r="Y803" s="270"/>
      <c r="Z803" s="270"/>
      <c r="AB803" s="272"/>
    </row>
    <row r="804" spans="1:28" s="271" customFormat="1" ht="20.25" customHeight="1">
      <c r="A804" s="215"/>
      <c r="B804" s="359"/>
      <c r="C804" s="360"/>
      <c r="D804" s="216"/>
      <c r="E804" s="216"/>
      <c r="F804" s="216"/>
      <c r="G804" s="216"/>
      <c r="H804" s="217"/>
      <c r="I804" s="218"/>
      <c r="J804" s="218"/>
      <c r="K804" s="267"/>
      <c r="L804" s="267"/>
      <c r="M804" s="267"/>
      <c r="N804" s="267"/>
      <c r="O804" s="267"/>
      <c r="P804" s="219"/>
      <c r="Q804" s="268"/>
      <c r="R804" s="216"/>
      <c r="S804" s="224"/>
      <c r="T804" s="224"/>
      <c r="U804" s="239"/>
      <c r="V804" s="269"/>
      <c r="W804" s="270"/>
      <c r="X804" s="270"/>
      <c r="Y804" s="270"/>
      <c r="Z804" s="270"/>
      <c r="AB804" s="272"/>
    </row>
    <row r="805" spans="1:28" s="271" customFormat="1" ht="20.25" customHeight="1">
      <c r="A805" s="215"/>
      <c r="B805" s="359"/>
      <c r="C805" s="360"/>
      <c r="D805" s="216"/>
      <c r="E805" s="216"/>
      <c r="F805" s="216"/>
      <c r="G805" s="216"/>
      <c r="H805" s="217"/>
      <c r="I805" s="218"/>
      <c r="J805" s="218"/>
      <c r="K805" s="267"/>
      <c r="L805" s="267"/>
      <c r="M805" s="267"/>
      <c r="N805" s="267"/>
      <c r="O805" s="267"/>
      <c r="P805" s="219"/>
      <c r="Q805" s="268"/>
      <c r="R805" s="216"/>
      <c r="S805" s="224"/>
      <c r="T805" s="224"/>
      <c r="U805" s="239"/>
      <c r="V805" s="269"/>
      <c r="W805" s="270"/>
      <c r="X805" s="270"/>
      <c r="Y805" s="270"/>
      <c r="Z805" s="270"/>
      <c r="AB805" s="272"/>
    </row>
    <row r="806" spans="1:28" s="271" customFormat="1" ht="20.25" customHeight="1">
      <c r="A806" s="215"/>
      <c r="B806" s="359"/>
      <c r="C806" s="360"/>
      <c r="D806" s="216"/>
      <c r="E806" s="216"/>
      <c r="F806" s="216"/>
      <c r="G806" s="216"/>
      <c r="H806" s="217"/>
      <c r="I806" s="218"/>
      <c r="J806" s="218"/>
      <c r="K806" s="267"/>
      <c r="L806" s="267"/>
      <c r="M806" s="267"/>
      <c r="N806" s="267"/>
      <c r="O806" s="267"/>
      <c r="P806" s="219"/>
      <c r="Q806" s="268"/>
      <c r="R806" s="216"/>
      <c r="S806" s="224"/>
      <c r="T806" s="224"/>
      <c r="U806" s="239"/>
      <c r="V806" s="269"/>
      <c r="W806" s="270"/>
      <c r="X806" s="270"/>
      <c r="Y806" s="270"/>
      <c r="Z806" s="270"/>
      <c r="AB806" s="272"/>
    </row>
    <row r="807" spans="1:28" s="271" customFormat="1" ht="20.25" customHeight="1">
      <c r="A807" s="215"/>
      <c r="B807" s="359"/>
      <c r="C807" s="360"/>
      <c r="D807" s="216"/>
      <c r="E807" s="216"/>
      <c r="F807" s="216"/>
      <c r="G807" s="216"/>
      <c r="H807" s="217"/>
      <c r="I807" s="218"/>
      <c r="J807" s="218"/>
      <c r="K807" s="267"/>
      <c r="L807" s="267"/>
      <c r="M807" s="267"/>
      <c r="N807" s="267"/>
      <c r="O807" s="267"/>
      <c r="P807" s="219"/>
      <c r="Q807" s="268"/>
      <c r="R807" s="216"/>
      <c r="S807" s="224"/>
      <c r="T807" s="224"/>
      <c r="U807" s="239"/>
      <c r="V807" s="269"/>
      <c r="W807" s="270"/>
      <c r="X807" s="270"/>
      <c r="Y807" s="270"/>
      <c r="Z807" s="270"/>
      <c r="AB807" s="272"/>
    </row>
    <row r="808" spans="1:28" s="271" customFormat="1" ht="20.25" customHeight="1">
      <c r="A808" s="215"/>
      <c r="B808" s="359"/>
      <c r="C808" s="360"/>
      <c r="D808" s="216"/>
      <c r="E808" s="216"/>
      <c r="F808" s="216"/>
      <c r="G808" s="216"/>
      <c r="H808" s="217"/>
      <c r="I808" s="218"/>
      <c r="J808" s="218"/>
      <c r="K808" s="267"/>
      <c r="L808" s="267"/>
      <c r="M808" s="267"/>
      <c r="N808" s="267"/>
      <c r="O808" s="267"/>
      <c r="P808" s="219"/>
      <c r="Q808" s="268"/>
      <c r="R808" s="216"/>
      <c r="S808" s="224"/>
      <c r="T808" s="224"/>
      <c r="U808" s="239"/>
      <c r="V808" s="269"/>
      <c r="W808" s="270"/>
      <c r="X808" s="270"/>
      <c r="Y808" s="270"/>
      <c r="Z808" s="270"/>
      <c r="AB808" s="272"/>
    </row>
    <row r="809" spans="1:28" s="271" customFormat="1" ht="20.25" customHeight="1">
      <c r="A809" s="215"/>
      <c r="B809" s="359"/>
      <c r="C809" s="360"/>
      <c r="D809" s="216"/>
      <c r="E809" s="216"/>
      <c r="F809" s="216"/>
      <c r="G809" s="216"/>
      <c r="H809" s="217"/>
      <c r="I809" s="218"/>
      <c r="J809" s="218"/>
      <c r="K809" s="267"/>
      <c r="L809" s="267"/>
      <c r="M809" s="267"/>
      <c r="N809" s="267"/>
      <c r="O809" s="267"/>
      <c r="P809" s="219"/>
      <c r="Q809" s="268"/>
      <c r="R809" s="216"/>
      <c r="S809" s="224"/>
      <c r="T809" s="224"/>
      <c r="U809" s="239"/>
      <c r="V809" s="269"/>
      <c r="W809" s="270"/>
      <c r="X809" s="270"/>
      <c r="Y809" s="270"/>
      <c r="Z809" s="270"/>
      <c r="AB809" s="272"/>
    </row>
    <row r="810" spans="1:28" s="271" customFormat="1" ht="20.25" customHeight="1">
      <c r="A810" s="215"/>
      <c r="B810" s="359"/>
      <c r="C810" s="360"/>
      <c r="D810" s="216"/>
      <c r="E810" s="216"/>
      <c r="F810" s="216"/>
      <c r="G810" s="216"/>
      <c r="H810" s="217"/>
      <c r="I810" s="218"/>
      <c r="J810" s="218"/>
      <c r="K810" s="267"/>
      <c r="L810" s="267"/>
      <c r="M810" s="267"/>
      <c r="N810" s="267"/>
      <c r="O810" s="267"/>
      <c r="P810" s="219"/>
      <c r="Q810" s="268"/>
      <c r="R810" s="216"/>
      <c r="S810" s="224"/>
      <c r="T810" s="224"/>
      <c r="U810" s="239"/>
      <c r="V810" s="269"/>
      <c r="W810" s="270"/>
      <c r="X810" s="270"/>
      <c r="Y810" s="270"/>
      <c r="Z810" s="270"/>
      <c r="AB810" s="272"/>
    </row>
    <row r="811" spans="1:28" s="271" customFormat="1" ht="20.25" customHeight="1">
      <c r="A811" s="215"/>
      <c r="B811" s="359"/>
      <c r="C811" s="360"/>
      <c r="D811" s="216"/>
      <c r="E811" s="216"/>
      <c r="F811" s="216"/>
      <c r="G811" s="216"/>
      <c r="H811" s="217"/>
      <c r="I811" s="218"/>
      <c r="J811" s="218"/>
      <c r="K811" s="267"/>
      <c r="L811" s="267"/>
      <c r="M811" s="267"/>
      <c r="N811" s="267"/>
      <c r="O811" s="267"/>
      <c r="P811" s="219"/>
      <c r="Q811" s="268"/>
      <c r="R811" s="216"/>
      <c r="S811" s="224"/>
      <c r="T811" s="224"/>
      <c r="U811" s="239"/>
      <c r="V811" s="269"/>
      <c r="W811" s="270"/>
      <c r="X811" s="270"/>
      <c r="Y811" s="270"/>
      <c r="Z811" s="270"/>
      <c r="AB811" s="272"/>
    </row>
    <row r="812" spans="1:28" s="271" customFormat="1" ht="20.25" customHeight="1">
      <c r="A812" s="215"/>
      <c r="B812" s="359"/>
      <c r="C812" s="360"/>
      <c r="D812" s="216"/>
      <c r="E812" s="216"/>
      <c r="F812" s="216"/>
      <c r="G812" s="216"/>
      <c r="H812" s="217"/>
      <c r="I812" s="218"/>
      <c r="J812" s="218"/>
      <c r="K812" s="267"/>
      <c r="L812" s="267"/>
      <c r="M812" s="267"/>
      <c r="N812" s="267"/>
      <c r="O812" s="267"/>
      <c r="P812" s="219"/>
      <c r="Q812" s="268"/>
      <c r="R812" s="216"/>
      <c r="S812" s="224"/>
      <c r="T812" s="224"/>
      <c r="U812" s="239"/>
      <c r="V812" s="269"/>
      <c r="W812" s="270"/>
      <c r="X812" s="270"/>
      <c r="Y812" s="270"/>
      <c r="Z812" s="270"/>
      <c r="AB812" s="272"/>
    </row>
    <row r="813" spans="1:28" s="271" customFormat="1" ht="20.25" customHeight="1">
      <c r="A813" s="215"/>
      <c r="B813" s="359"/>
      <c r="C813" s="360"/>
      <c r="D813" s="216"/>
      <c r="E813" s="216"/>
      <c r="F813" s="216"/>
      <c r="G813" s="216"/>
      <c r="H813" s="217"/>
      <c r="I813" s="218"/>
      <c r="J813" s="218"/>
      <c r="K813" s="267"/>
      <c r="L813" s="267"/>
      <c r="M813" s="267"/>
      <c r="N813" s="267"/>
      <c r="O813" s="267"/>
      <c r="P813" s="219"/>
      <c r="Q813" s="268"/>
      <c r="R813" s="216"/>
      <c r="S813" s="224"/>
      <c r="T813" s="224"/>
      <c r="U813" s="239"/>
      <c r="V813" s="269"/>
      <c r="W813" s="270"/>
      <c r="X813" s="270"/>
      <c r="Y813" s="270"/>
      <c r="Z813" s="270"/>
      <c r="AB813" s="272"/>
    </row>
    <row r="814" spans="1:28" s="271" customFormat="1" ht="20.25" customHeight="1">
      <c r="A814" s="215"/>
      <c r="B814" s="359"/>
      <c r="C814" s="360"/>
      <c r="D814" s="216"/>
      <c r="E814" s="216"/>
      <c r="F814" s="216"/>
      <c r="G814" s="216"/>
      <c r="H814" s="217"/>
      <c r="I814" s="218"/>
      <c r="J814" s="218"/>
      <c r="K814" s="267"/>
      <c r="L814" s="267"/>
      <c r="M814" s="267"/>
      <c r="N814" s="267"/>
      <c r="O814" s="267"/>
      <c r="P814" s="219"/>
      <c r="Q814" s="268"/>
      <c r="R814" s="216"/>
      <c r="S814" s="224"/>
      <c r="T814" s="224"/>
      <c r="U814" s="239"/>
      <c r="V814" s="269"/>
      <c r="W814" s="270"/>
      <c r="X814" s="270"/>
      <c r="Y814" s="270"/>
      <c r="Z814" s="270"/>
      <c r="AB814" s="272"/>
    </row>
    <row r="815" spans="1:28" s="271" customFormat="1" ht="20.25" customHeight="1">
      <c r="A815" s="215"/>
      <c r="B815" s="359"/>
      <c r="C815" s="360"/>
      <c r="D815" s="216"/>
      <c r="E815" s="216"/>
      <c r="F815" s="216"/>
      <c r="G815" s="216"/>
      <c r="H815" s="217"/>
      <c r="I815" s="218"/>
      <c r="J815" s="218"/>
      <c r="K815" s="267"/>
      <c r="L815" s="267"/>
      <c r="M815" s="267"/>
      <c r="N815" s="267"/>
      <c r="O815" s="267"/>
      <c r="P815" s="219"/>
      <c r="Q815" s="268"/>
      <c r="R815" s="216"/>
      <c r="S815" s="224"/>
      <c r="T815" s="224"/>
      <c r="U815" s="239"/>
      <c r="V815" s="269"/>
      <c r="W815" s="270"/>
      <c r="X815" s="270"/>
      <c r="Y815" s="270"/>
      <c r="Z815" s="270"/>
      <c r="AB815" s="272"/>
    </row>
    <row r="816" spans="1:28" s="271" customFormat="1" ht="20.25" customHeight="1">
      <c r="A816" s="215"/>
      <c r="B816" s="359"/>
      <c r="C816" s="360"/>
      <c r="D816" s="216"/>
      <c r="E816" s="216"/>
      <c r="F816" s="216"/>
      <c r="G816" s="216"/>
      <c r="H816" s="217"/>
      <c r="I816" s="218"/>
      <c r="J816" s="218"/>
      <c r="K816" s="267"/>
      <c r="L816" s="267"/>
      <c r="M816" s="267"/>
      <c r="N816" s="267"/>
      <c r="O816" s="267"/>
      <c r="P816" s="219"/>
      <c r="Q816" s="268"/>
      <c r="R816" s="216"/>
      <c r="S816" s="224"/>
      <c r="T816" s="224"/>
      <c r="U816" s="239"/>
      <c r="V816" s="269"/>
      <c r="W816" s="270"/>
      <c r="X816" s="270"/>
      <c r="Y816" s="270"/>
      <c r="Z816" s="270"/>
      <c r="AB816" s="272"/>
    </row>
    <row r="817" spans="1:28" s="271" customFormat="1" ht="20.25" customHeight="1">
      <c r="A817" s="215"/>
      <c r="B817" s="359"/>
      <c r="C817" s="360"/>
      <c r="D817" s="216"/>
      <c r="E817" s="216"/>
      <c r="F817" s="216"/>
      <c r="G817" s="216"/>
      <c r="H817" s="217"/>
      <c r="I817" s="218"/>
      <c r="J817" s="218"/>
      <c r="K817" s="267"/>
      <c r="L817" s="267"/>
      <c r="M817" s="267"/>
      <c r="N817" s="267"/>
      <c r="O817" s="267"/>
      <c r="P817" s="219"/>
      <c r="Q817" s="268"/>
      <c r="R817" s="216"/>
      <c r="S817" s="224"/>
      <c r="T817" s="224"/>
      <c r="U817" s="239"/>
      <c r="V817" s="269"/>
      <c r="W817" s="270"/>
      <c r="X817" s="270"/>
      <c r="Y817" s="270"/>
      <c r="Z817" s="270"/>
      <c r="AB817" s="272"/>
    </row>
    <row r="818" spans="1:28" s="271" customFormat="1" ht="20.25" customHeight="1">
      <c r="A818" s="215"/>
      <c r="B818" s="359"/>
      <c r="C818" s="360"/>
      <c r="D818" s="216"/>
      <c r="E818" s="216"/>
      <c r="F818" s="216"/>
      <c r="G818" s="216"/>
      <c r="H818" s="217"/>
      <c r="I818" s="218"/>
      <c r="J818" s="218"/>
      <c r="K818" s="267"/>
      <c r="L818" s="267"/>
      <c r="M818" s="267"/>
      <c r="N818" s="267"/>
      <c r="O818" s="267"/>
      <c r="P818" s="219"/>
      <c r="Q818" s="268"/>
      <c r="R818" s="216"/>
      <c r="S818" s="224"/>
      <c r="T818" s="224"/>
      <c r="U818" s="239"/>
      <c r="V818" s="269"/>
      <c r="W818" s="270"/>
      <c r="X818" s="270"/>
      <c r="Y818" s="270"/>
      <c r="Z818" s="270"/>
      <c r="AB818" s="272"/>
    </row>
    <row r="819" spans="1:28" s="271" customFormat="1" ht="20.25">
      <c r="A819" s="215"/>
      <c r="B819" s="359"/>
      <c r="C819" s="360"/>
      <c r="D819" s="216"/>
      <c r="E819" s="216"/>
      <c r="F819" s="216"/>
      <c r="G819" s="216"/>
      <c r="H819" s="217"/>
      <c r="I819" s="218"/>
      <c r="J819" s="218"/>
      <c r="K819" s="267"/>
      <c r="L819" s="267"/>
      <c r="M819" s="267"/>
      <c r="N819" s="267"/>
      <c r="O819" s="267"/>
      <c r="P819" s="219"/>
      <c r="Q819" s="268"/>
      <c r="R819" s="216" t="str">
        <f ca="1">IF(ISERROR($V819),"",OFFSET('Smelter Look-up'!$C$4,$V819-4,0)&amp;"")</f>
        <v/>
      </c>
      <c r="S819" s="224" t="str">
        <f t="shared" ref="S819:S857" ca="1" si="15">IF(B819="","",IF(ISERROR(MATCH($E819,CL,0)),"Unknown",INDIRECT("'C'!$A$"&amp;MATCH($E819,CL,0)+1)))</f>
        <v/>
      </c>
      <c r="T819" s="224" t="str">
        <f ca="1">IF(B819="","",IF(ISERROR(MATCH($J819,SorP!$B$1:$B$6230,0)),"",INDIRECT("'SorP'!$A$"&amp;MATCH($J819,SorP!$B$1:$B$6230,0))))</f>
        <v/>
      </c>
      <c r="U819" s="239"/>
      <c r="V819" s="269" t="e">
        <f>IF(C819="",NA(),MATCH($B819&amp;$C819,'Smelter Look-up'!$J:$J,0))</f>
        <v>#N/A</v>
      </c>
      <c r="W819" s="270"/>
      <c r="X819" s="270">
        <f t="shared" ref="X819:X857" si="16">IF(AND(C819="Smelter not listed",OR(LEN(D819)=0,LEN(E819)=0)),1,0)</f>
        <v>0</v>
      </c>
      <c r="Y819" s="270"/>
      <c r="Z819" s="270"/>
      <c r="AB819" s="272" t="str">
        <f t="shared" ref="AB819:AB857" si="17">B819&amp;C819</f>
        <v/>
      </c>
    </row>
    <row r="820" spans="1:28" s="271" customFormat="1" ht="20.25">
      <c r="A820" s="215"/>
      <c r="B820" s="359"/>
      <c r="C820" s="360"/>
      <c r="D820" s="216"/>
      <c r="E820" s="216"/>
      <c r="F820" s="216"/>
      <c r="G820" s="216"/>
      <c r="H820" s="217"/>
      <c r="I820" s="218"/>
      <c r="J820" s="218"/>
      <c r="K820" s="267"/>
      <c r="L820" s="267"/>
      <c r="M820" s="267"/>
      <c r="N820" s="267"/>
      <c r="O820" s="267"/>
      <c r="P820" s="219"/>
      <c r="Q820" s="268"/>
      <c r="R820" s="216" t="str">
        <f ca="1">IF(ISERROR($V820),"",OFFSET('Smelter Look-up'!$C$4,$V820-4,0)&amp;"")</f>
        <v/>
      </c>
      <c r="S820" s="224" t="str">
        <f t="shared" ca="1" si="15"/>
        <v/>
      </c>
      <c r="T820" s="224" t="str">
        <f ca="1">IF(B820="","",IF(ISERROR(MATCH($J820,SorP!$B$1:$B$6230,0)),"",INDIRECT("'SorP'!$A$"&amp;MATCH($J820,SorP!$B$1:$B$6230,0))))</f>
        <v/>
      </c>
      <c r="U820" s="239"/>
      <c r="V820" s="269" t="e">
        <f>IF(C820="",NA(),MATCH($B820&amp;$C820,'Smelter Look-up'!$J:$J,0))</f>
        <v>#N/A</v>
      </c>
      <c r="W820" s="270"/>
      <c r="X820" s="270">
        <f t="shared" si="16"/>
        <v>0</v>
      </c>
      <c r="Y820" s="270"/>
      <c r="Z820" s="270"/>
      <c r="AB820" s="272" t="str">
        <f t="shared" si="17"/>
        <v/>
      </c>
    </row>
    <row r="821" spans="1:28" s="271" customFormat="1" ht="20.25">
      <c r="A821" s="215"/>
      <c r="B821" s="359"/>
      <c r="C821" s="360"/>
      <c r="D821" s="216"/>
      <c r="E821" s="216"/>
      <c r="F821" s="216"/>
      <c r="G821" s="216"/>
      <c r="H821" s="217"/>
      <c r="I821" s="218"/>
      <c r="J821" s="218"/>
      <c r="K821" s="267"/>
      <c r="L821" s="267"/>
      <c r="M821" s="267"/>
      <c r="N821" s="267"/>
      <c r="O821" s="267"/>
      <c r="P821" s="219"/>
      <c r="Q821" s="268"/>
      <c r="R821" s="216" t="str">
        <f ca="1">IF(ISERROR($V821),"",OFFSET('Smelter Look-up'!$C$4,$V821-4,0)&amp;"")</f>
        <v/>
      </c>
      <c r="S821" s="224" t="str">
        <f t="shared" ca="1" si="15"/>
        <v/>
      </c>
      <c r="T821" s="224" t="str">
        <f ca="1">IF(B821="","",IF(ISERROR(MATCH($J821,SorP!$B$1:$B$6230,0)),"",INDIRECT("'SorP'!$A$"&amp;MATCH($J821,SorP!$B$1:$B$6230,0))))</f>
        <v/>
      </c>
      <c r="U821" s="239"/>
      <c r="V821" s="269" t="e">
        <f>IF(C821="",NA(),MATCH($B821&amp;$C821,'Smelter Look-up'!$J:$J,0))</f>
        <v>#N/A</v>
      </c>
      <c r="W821" s="270"/>
      <c r="X821" s="270">
        <f t="shared" si="16"/>
        <v>0</v>
      </c>
      <c r="Y821" s="270"/>
      <c r="Z821" s="270"/>
      <c r="AB821" s="272" t="str">
        <f t="shared" si="17"/>
        <v/>
      </c>
    </row>
    <row r="822" spans="1:28" s="271" customFormat="1" ht="20.25">
      <c r="A822" s="215"/>
      <c r="B822" s="359"/>
      <c r="C822" s="360"/>
      <c r="D822" s="216"/>
      <c r="E822" s="216"/>
      <c r="F822" s="216"/>
      <c r="G822" s="216"/>
      <c r="H822" s="217"/>
      <c r="I822" s="218"/>
      <c r="J822" s="218"/>
      <c r="K822" s="267"/>
      <c r="L822" s="267"/>
      <c r="M822" s="267"/>
      <c r="N822" s="267"/>
      <c r="O822" s="267"/>
      <c r="P822" s="219"/>
      <c r="Q822" s="268"/>
      <c r="R822" s="216" t="str">
        <f ca="1">IF(ISERROR($V822),"",OFFSET('Smelter Look-up'!$C$4,$V822-4,0)&amp;"")</f>
        <v/>
      </c>
      <c r="S822" s="224" t="str">
        <f t="shared" ca="1" si="15"/>
        <v/>
      </c>
      <c r="T822" s="224" t="str">
        <f ca="1">IF(B822="","",IF(ISERROR(MATCH($J822,SorP!$B$1:$B$6230,0)),"",INDIRECT("'SorP'!$A$"&amp;MATCH($J822,SorP!$B$1:$B$6230,0))))</f>
        <v/>
      </c>
      <c r="U822" s="239"/>
      <c r="V822" s="269" t="e">
        <f>IF(C822="",NA(),MATCH($B822&amp;$C822,'Smelter Look-up'!$J:$J,0))</f>
        <v>#N/A</v>
      </c>
      <c r="W822" s="270"/>
      <c r="X822" s="270">
        <f t="shared" si="16"/>
        <v>0</v>
      </c>
      <c r="Y822" s="270"/>
      <c r="Z822" s="270"/>
      <c r="AB822" s="272" t="str">
        <f t="shared" si="17"/>
        <v/>
      </c>
    </row>
    <row r="823" spans="1:28" s="271" customFormat="1" ht="20.25">
      <c r="A823" s="215"/>
      <c r="B823" s="359"/>
      <c r="C823" s="360"/>
      <c r="D823" s="216"/>
      <c r="E823" s="216"/>
      <c r="F823" s="216"/>
      <c r="G823" s="216"/>
      <c r="H823" s="217"/>
      <c r="I823" s="218"/>
      <c r="J823" s="218"/>
      <c r="K823" s="267"/>
      <c r="L823" s="267"/>
      <c r="M823" s="267"/>
      <c r="N823" s="267"/>
      <c r="O823" s="267"/>
      <c r="P823" s="219"/>
      <c r="Q823" s="268"/>
      <c r="R823" s="216" t="str">
        <f ca="1">IF(ISERROR($V823),"",OFFSET('Smelter Look-up'!$C$4,$V823-4,0)&amp;"")</f>
        <v/>
      </c>
      <c r="S823" s="224" t="str">
        <f t="shared" ca="1" si="15"/>
        <v/>
      </c>
      <c r="T823" s="224" t="str">
        <f ca="1">IF(B823="","",IF(ISERROR(MATCH($J823,SorP!$B$1:$B$6230,0)),"",INDIRECT("'SorP'!$A$"&amp;MATCH($J823,SorP!$B$1:$B$6230,0))))</f>
        <v/>
      </c>
      <c r="U823" s="239"/>
      <c r="V823" s="269" t="e">
        <f>IF(C823="",NA(),MATCH($B823&amp;$C823,'Smelter Look-up'!$J:$J,0))</f>
        <v>#N/A</v>
      </c>
      <c r="W823" s="270"/>
      <c r="X823" s="270">
        <f t="shared" si="16"/>
        <v>0</v>
      </c>
      <c r="Y823" s="270"/>
      <c r="Z823" s="270"/>
      <c r="AB823" s="272" t="str">
        <f t="shared" si="17"/>
        <v/>
      </c>
    </row>
    <row r="824" spans="1:28" s="271" customFormat="1" ht="20.25">
      <c r="A824" s="215"/>
      <c r="B824" s="359"/>
      <c r="C824" s="360"/>
      <c r="D824" s="216"/>
      <c r="E824" s="216"/>
      <c r="F824" s="216"/>
      <c r="G824" s="216"/>
      <c r="H824" s="217"/>
      <c r="I824" s="218"/>
      <c r="J824" s="218"/>
      <c r="K824" s="267"/>
      <c r="L824" s="267"/>
      <c r="M824" s="267"/>
      <c r="N824" s="267"/>
      <c r="O824" s="267"/>
      <c r="P824" s="219"/>
      <c r="Q824" s="268"/>
      <c r="R824" s="216" t="str">
        <f ca="1">IF(ISERROR($V824),"",OFFSET('Smelter Look-up'!$C$4,$V824-4,0)&amp;"")</f>
        <v/>
      </c>
      <c r="S824" s="224" t="str">
        <f t="shared" ca="1" si="15"/>
        <v/>
      </c>
      <c r="T824" s="224" t="str">
        <f ca="1">IF(B824="","",IF(ISERROR(MATCH($J824,SorP!$B$1:$B$6230,0)),"",INDIRECT("'SorP'!$A$"&amp;MATCH($J824,SorP!$B$1:$B$6230,0))))</f>
        <v/>
      </c>
      <c r="U824" s="239"/>
      <c r="V824" s="269" t="e">
        <f>IF(C824="",NA(),MATCH($B824&amp;$C824,'Smelter Look-up'!$J:$J,0))</f>
        <v>#N/A</v>
      </c>
      <c r="W824" s="270"/>
      <c r="X824" s="270">
        <f t="shared" si="16"/>
        <v>0</v>
      </c>
      <c r="Y824" s="270"/>
      <c r="Z824" s="270"/>
      <c r="AB824" s="272" t="str">
        <f t="shared" si="17"/>
        <v/>
      </c>
    </row>
    <row r="825" spans="1:28" s="271" customFormat="1" ht="20.25">
      <c r="A825" s="215"/>
      <c r="B825" s="359"/>
      <c r="C825" s="360"/>
      <c r="D825" s="216"/>
      <c r="E825" s="216"/>
      <c r="F825" s="216"/>
      <c r="G825" s="216"/>
      <c r="H825" s="217"/>
      <c r="I825" s="218"/>
      <c r="J825" s="218"/>
      <c r="K825" s="267"/>
      <c r="L825" s="267"/>
      <c r="M825" s="267"/>
      <c r="N825" s="267"/>
      <c r="O825" s="267"/>
      <c r="P825" s="219"/>
      <c r="Q825" s="268"/>
      <c r="R825" s="216" t="str">
        <f ca="1">IF(ISERROR($V825),"",OFFSET('Smelter Look-up'!$C$4,$V825-4,0)&amp;"")</f>
        <v/>
      </c>
      <c r="S825" s="224" t="str">
        <f t="shared" ca="1" si="15"/>
        <v/>
      </c>
      <c r="T825" s="224" t="str">
        <f ca="1">IF(B825="","",IF(ISERROR(MATCH($J825,SorP!$B$1:$B$6230,0)),"",INDIRECT("'SorP'!$A$"&amp;MATCH($J825,SorP!$B$1:$B$6230,0))))</f>
        <v/>
      </c>
      <c r="U825" s="239"/>
      <c r="V825" s="269" t="e">
        <f>IF(C825="",NA(),MATCH($B825&amp;$C825,'Smelter Look-up'!$J:$J,0))</f>
        <v>#N/A</v>
      </c>
      <c r="W825" s="270"/>
      <c r="X825" s="270">
        <f t="shared" si="16"/>
        <v>0</v>
      </c>
      <c r="Y825" s="270"/>
      <c r="Z825" s="270"/>
      <c r="AB825" s="272" t="str">
        <f t="shared" si="17"/>
        <v/>
      </c>
    </row>
    <row r="826" spans="1:28" s="271" customFormat="1" ht="20.25">
      <c r="A826" s="215"/>
      <c r="B826" s="359"/>
      <c r="C826" s="360"/>
      <c r="D826" s="216"/>
      <c r="E826" s="216"/>
      <c r="F826" s="216"/>
      <c r="G826" s="216"/>
      <c r="H826" s="217"/>
      <c r="I826" s="218"/>
      <c r="J826" s="218"/>
      <c r="K826" s="267"/>
      <c r="L826" s="267"/>
      <c r="M826" s="267"/>
      <c r="N826" s="267"/>
      <c r="O826" s="267"/>
      <c r="P826" s="219"/>
      <c r="Q826" s="268"/>
      <c r="R826" s="216" t="str">
        <f ca="1">IF(ISERROR($V826),"",OFFSET('Smelter Look-up'!$C$4,$V826-4,0)&amp;"")</f>
        <v/>
      </c>
      <c r="S826" s="224" t="str">
        <f t="shared" ca="1" si="15"/>
        <v/>
      </c>
      <c r="T826" s="224" t="str">
        <f ca="1">IF(B826="","",IF(ISERROR(MATCH($J826,SorP!$B$1:$B$6230,0)),"",INDIRECT("'SorP'!$A$"&amp;MATCH($J826,SorP!$B$1:$B$6230,0))))</f>
        <v/>
      </c>
      <c r="U826" s="239"/>
      <c r="V826" s="269" t="e">
        <f>IF(C826="",NA(),MATCH($B826&amp;$C826,'Smelter Look-up'!$J:$J,0))</f>
        <v>#N/A</v>
      </c>
      <c r="W826" s="270"/>
      <c r="X826" s="270">
        <f t="shared" si="16"/>
        <v>0</v>
      </c>
      <c r="Y826" s="270"/>
      <c r="Z826" s="270"/>
      <c r="AB826" s="272" t="str">
        <f t="shared" si="17"/>
        <v/>
      </c>
    </row>
    <row r="827" spans="1:28" s="271" customFormat="1" ht="20.25">
      <c r="A827" s="215"/>
      <c r="B827" s="359"/>
      <c r="C827" s="360"/>
      <c r="D827" s="216"/>
      <c r="E827" s="216"/>
      <c r="F827" s="216"/>
      <c r="G827" s="216"/>
      <c r="H827" s="217"/>
      <c r="I827" s="218"/>
      <c r="J827" s="218"/>
      <c r="K827" s="267"/>
      <c r="L827" s="267"/>
      <c r="M827" s="267"/>
      <c r="N827" s="267"/>
      <c r="O827" s="267"/>
      <c r="P827" s="219"/>
      <c r="Q827" s="268"/>
      <c r="R827" s="216" t="str">
        <f ca="1">IF(ISERROR($V827),"",OFFSET('Smelter Look-up'!$C$4,$V827-4,0)&amp;"")</f>
        <v/>
      </c>
      <c r="S827" s="224" t="str">
        <f t="shared" ca="1" si="15"/>
        <v/>
      </c>
      <c r="T827" s="224" t="str">
        <f ca="1">IF(B827="","",IF(ISERROR(MATCH($J827,SorP!$B$1:$B$6230,0)),"",INDIRECT("'SorP'!$A$"&amp;MATCH($J827,SorP!$B$1:$B$6230,0))))</f>
        <v/>
      </c>
      <c r="U827" s="239"/>
      <c r="V827" s="269" t="e">
        <f>IF(C827="",NA(),MATCH($B827&amp;$C827,'Smelter Look-up'!$J:$J,0))</f>
        <v>#N/A</v>
      </c>
      <c r="W827" s="270"/>
      <c r="X827" s="270">
        <f t="shared" si="16"/>
        <v>0</v>
      </c>
      <c r="Y827" s="270"/>
      <c r="Z827" s="270"/>
      <c r="AB827" s="272" t="str">
        <f t="shared" si="17"/>
        <v/>
      </c>
    </row>
    <row r="828" spans="1:28" s="271" customFormat="1" ht="20.25">
      <c r="A828" s="215"/>
      <c r="B828" s="359"/>
      <c r="C828" s="360"/>
      <c r="D828" s="216"/>
      <c r="E828" s="216"/>
      <c r="F828" s="216"/>
      <c r="G828" s="216"/>
      <c r="H828" s="217"/>
      <c r="I828" s="218"/>
      <c r="J828" s="218"/>
      <c r="K828" s="267"/>
      <c r="L828" s="267"/>
      <c r="M828" s="267"/>
      <c r="N828" s="267"/>
      <c r="O828" s="267"/>
      <c r="P828" s="219"/>
      <c r="Q828" s="268"/>
      <c r="R828" s="216" t="str">
        <f ca="1">IF(ISERROR($V828),"",OFFSET('Smelter Look-up'!$C$4,$V828-4,0)&amp;"")</f>
        <v/>
      </c>
      <c r="S828" s="224" t="str">
        <f t="shared" ca="1" si="15"/>
        <v/>
      </c>
      <c r="T828" s="224" t="str">
        <f ca="1">IF(B828="","",IF(ISERROR(MATCH($J828,SorP!$B$1:$B$6230,0)),"",INDIRECT("'SorP'!$A$"&amp;MATCH($J828,SorP!$B$1:$B$6230,0))))</f>
        <v/>
      </c>
      <c r="U828" s="239"/>
      <c r="V828" s="269" t="e">
        <f>IF(C828="",NA(),MATCH($B828&amp;$C828,'Smelter Look-up'!$J:$J,0))</f>
        <v>#N/A</v>
      </c>
      <c r="W828" s="270"/>
      <c r="X828" s="270">
        <f t="shared" si="16"/>
        <v>0</v>
      </c>
      <c r="Y828" s="270"/>
      <c r="Z828" s="270"/>
      <c r="AB828" s="272" t="str">
        <f t="shared" si="17"/>
        <v/>
      </c>
    </row>
    <row r="829" spans="1:28" s="271" customFormat="1" ht="20.25">
      <c r="A829" s="215"/>
      <c r="B829" s="359"/>
      <c r="C829" s="360"/>
      <c r="D829" s="216"/>
      <c r="E829" s="216"/>
      <c r="F829" s="216"/>
      <c r="G829" s="216"/>
      <c r="H829" s="217"/>
      <c r="I829" s="218"/>
      <c r="J829" s="218"/>
      <c r="K829" s="267"/>
      <c r="L829" s="267"/>
      <c r="M829" s="267"/>
      <c r="N829" s="267"/>
      <c r="O829" s="267"/>
      <c r="P829" s="219"/>
      <c r="Q829" s="268"/>
      <c r="R829" s="216" t="str">
        <f ca="1">IF(ISERROR($V829),"",OFFSET('Smelter Look-up'!$C$4,$V829-4,0)&amp;"")</f>
        <v/>
      </c>
      <c r="S829" s="224" t="str">
        <f t="shared" ca="1" si="15"/>
        <v/>
      </c>
      <c r="T829" s="224" t="str">
        <f ca="1">IF(B829="","",IF(ISERROR(MATCH($J829,SorP!$B$1:$B$6230,0)),"",INDIRECT("'SorP'!$A$"&amp;MATCH($J829,SorP!$B$1:$B$6230,0))))</f>
        <v/>
      </c>
      <c r="U829" s="239"/>
      <c r="V829" s="269" t="e">
        <f>IF(C829="",NA(),MATCH($B829&amp;$C829,'Smelter Look-up'!$J:$J,0))</f>
        <v>#N/A</v>
      </c>
      <c r="W829" s="270"/>
      <c r="X829" s="270">
        <f t="shared" si="16"/>
        <v>0</v>
      </c>
      <c r="Y829" s="270"/>
      <c r="Z829" s="270"/>
      <c r="AB829" s="272" t="str">
        <f t="shared" si="17"/>
        <v/>
      </c>
    </row>
    <row r="830" spans="1:28" s="271" customFormat="1" ht="20.25">
      <c r="A830" s="215"/>
      <c r="B830" s="359"/>
      <c r="C830" s="360"/>
      <c r="D830" s="216"/>
      <c r="E830" s="216"/>
      <c r="F830" s="216"/>
      <c r="G830" s="216"/>
      <c r="H830" s="217"/>
      <c r="I830" s="218"/>
      <c r="J830" s="218"/>
      <c r="K830" s="267"/>
      <c r="L830" s="267"/>
      <c r="M830" s="267"/>
      <c r="N830" s="267"/>
      <c r="O830" s="267"/>
      <c r="P830" s="219"/>
      <c r="Q830" s="268"/>
      <c r="R830" s="216" t="str">
        <f ca="1">IF(ISERROR($V830),"",OFFSET('Smelter Look-up'!$C$4,$V830-4,0)&amp;"")</f>
        <v/>
      </c>
      <c r="S830" s="224" t="str">
        <f t="shared" ca="1" si="15"/>
        <v/>
      </c>
      <c r="T830" s="224" t="str">
        <f ca="1">IF(B830="","",IF(ISERROR(MATCH($J830,SorP!$B$1:$B$6230,0)),"",INDIRECT("'SorP'!$A$"&amp;MATCH($J830,SorP!$B$1:$B$6230,0))))</f>
        <v/>
      </c>
      <c r="U830" s="239"/>
      <c r="V830" s="269" t="e">
        <f>IF(C830="",NA(),MATCH($B830&amp;$C830,'Smelter Look-up'!$J:$J,0))</f>
        <v>#N/A</v>
      </c>
      <c r="W830" s="270"/>
      <c r="X830" s="270">
        <f t="shared" si="16"/>
        <v>0</v>
      </c>
      <c r="Y830" s="270"/>
      <c r="Z830" s="270"/>
      <c r="AB830" s="272" t="str">
        <f t="shared" si="17"/>
        <v/>
      </c>
    </row>
    <row r="831" spans="1:28" s="271" customFormat="1" ht="20.25">
      <c r="A831" s="215"/>
      <c r="B831" s="359"/>
      <c r="C831" s="360"/>
      <c r="D831" s="216"/>
      <c r="E831" s="216"/>
      <c r="F831" s="216"/>
      <c r="G831" s="216"/>
      <c r="H831" s="217"/>
      <c r="I831" s="218"/>
      <c r="J831" s="218"/>
      <c r="K831" s="267"/>
      <c r="L831" s="267"/>
      <c r="M831" s="267"/>
      <c r="N831" s="267"/>
      <c r="O831" s="267"/>
      <c r="P831" s="219"/>
      <c r="Q831" s="268"/>
      <c r="R831" s="216" t="str">
        <f ca="1">IF(ISERROR($V831),"",OFFSET('Smelter Look-up'!$C$4,$V831-4,0)&amp;"")</f>
        <v/>
      </c>
      <c r="S831" s="224" t="str">
        <f t="shared" ca="1" si="15"/>
        <v/>
      </c>
      <c r="T831" s="224" t="str">
        <f ca="1">IF(B831="","",IF(ISERROR(MATCH($J831,SorP!$B$1:$B$6230,0)),"",INDIRECT("'SorP'!$A$"&amp;MATCH($J831,SorP!$B$1:$B$6230,0))))</f>
        <v/>
      </c>
      <c r="U831" s="239"/>
      <c r="V831" s="269" t="e">
        <f>IF(C831="",NA(),MATCH($B831&amp;$C831,'Smelter Look-up'!$J:$J,0))</f>
        <v>#N/A</v>
      </c>
      <c r="W831" s="270"/>
      <c r="X831" s="270">
        <f t="shared" si="16"/>
        <v>0</v>
      </c>
      <c r="Y831" s="270"/>
      <c r="Z831" s="270"/>
      <c r="AB831" s="272" t="str">
        <f t="shared" si="17"/>
        <v/>
      </c>
    </row>
    <row r="832" spans="1:28" s="271" customFormat="1" ht="20.25">
      <c r="A832" s="215"/>
      <c r="B832" s="359"/>
      <c r="C832" s="360"/>
      <c r="D832" s="216"/>
      <c r="E832" s="216"/>
      <c r="F832" s="216"/>
      <c r="G832" s="216"/>
      <c r="H832" s="217"/>
      <c r="I832" s="218"/>
      <c r="J832" s="218"/>
      <c r="K832" s="267"/>
      <c r="L832" s="267"/>
      <c r="M832" s="267"/>
      <c r="N832" s="267"/>
      <c r="O832" s="267"/>
      <c r="P832" s="219"/>
      <c r="Q832" s="268"/>
      <c r="R832" s="216" t="str">
        <f ca="1">IF(ISERROR($V832),"",OFFSET('Smelter Look-up'!$C$4,$V832-4,0)&amp;"")</f>
        <v/>
      </c>
      <c r="S832" s="224" t="str">
        <f t="shared" ca="1" si="15"/>
        <v/>
      </c>
      <c r="T832" s="224" t="str">
        <f ca="1">IF(B832="","",IF(ISERROR(MATCH($J832,SorP!$B$1:$B$6230,0)),"",INDIRECT("'SorP'!$A$"&amp;MATCH($J832,SorP!$B$1:$B$6230,0))))</f>
        <v/>
      </c>
      <c r="U832" s="239"/>
      <c r="V832" s="269" t="e">
        <f>IF(C832="",NA(),MATCH($B832&amp;$C832,'Smelter Look-up'!$J:$J,0))</f>
        <v>#N/A</v>
      </c>
      <c r="W832" s="270"/>
      <c r="X832" s="270">
        <f t="shared" si="16"/>
        <v>0</v>
      </c>
      <c r="Y832" s="270"/>
      <c r="Z832" s="270"/>
      <c r="AB832" s="272" t="str">
        <f t="shared" si="17"/>
        <v/>
      </c>
    </row>
    <row r="833" spans="1:28" s="271" customFormat="1" ht="20.25">
      <c r="A833" s="215"/>
      <c r="B833" s="359"/>
      <c r="C833" s="360"/>
      <c r="D833" s="216"/>
      <c r="E833" s="216"/>
      <c r="F833" s="216"/>
      <c r="G833" s="216"/>
      <c r="H833" s="217"/>
      <c r="I833" s="218"/>
      <c r="J833" s="218"/>
      <c r="K833" s="267"/>
      <c r="L833" s="267"/>
      <c r="M833" s="267"/>
      <c r="N833" s="267"/>
      <c r="O833" s="267"/>
      <c r="P833" s="219"/>
      <c r="Q833" s="268"/>
      <c r="R833" s="216" t="str">
        <f ca="1">IF(ISERROR($V833),"",OFFSET('Smelter Look-up'!$C$4,$V833-4,0)&amp;"")</f>
        <v/>
      </c>
      <c r="S833" s="224" t="str">
        <f t="shared" ca="1" si="15"/>
        <v/>
      </c>
      <c r="T833" s="224" t="str">
        <f ca="1">IF(B833="","",IF(ISERROR(MATCH($J833,SorP!$B$1:$B$6230,0)),"",INDIRECT("'SorP'!$A$"&amp;MATCH($J833,SorP!$B$1:$B$6230,0))))</f>
        <v/>
      </c>
      <c r="U833" s="239"/>
      <c r="V833" s="269" t="e">
        <f>IF(C833="",NA(),MATCH($B833&amp;$C833,'Smelter Look-up'!$J:$J,0))</f>
        <v>#N/A</v>
      </c>
      <c r="W833" s="270"/>
      <c r="X833" s="270">
        <f t="shared" si="16"/>
        <v>0</v>
      </c>
      <c r="Y833" s="270"/>
      <c r="Z833" s="270"/>
      <c r="AB833" s="272" t="str">
        <f t="shared" si="17"/>
        <v/>
      </c>
    </row>
    <row r="834" spans="1:28" s="271" customFormat="1" ht="20.25">
      <c r="A834" s="215"/>
      <c r="B834" s="359"/>
      <c r="C834" s="360"/>
      <c r="D834" s="216"/>
      <c r="E834" s="216"/>
      <c r="F834" s="216"/>
      <c r="G834" s="216"/>
      <c r="H834" s="217"/>
      <c r="I834" s="218"/>
      <c r="J834" s="218"/>
      <c r="K834" s="267"/>
      <c r="L834" s="267"/>
      <c r="M834" s="267"/>
      <c r="N834" s="267"/>
      <c r="O834" s="267"/>
      <c r="P834" s="219"/>
      <c r="Q834" s="268"/>
      <c r="R834" s="216" t="str">
        <f ca="1">IF(ISERROR($V834),"",OFFSET('Smelter Look-up'!$C$4,$V834-4,0)&amp;"")</f>
        <v/>
      </c>
      <c r="S834" s="224" t="str">
        <f t="shared" ca="1" si="15"/>
        <v/>
      </c>
      <c r="T834" s="224" t="str">
        <f ca="1">IF(B834="","",IF(ISERROR(MATCH($J834,SorP!$B$1:$B$6230,0)),"",INDIRECT("'SorP'!$A$"&amp;MATCH($J834,SorP!$B$1:$B$6230,0))))</f>
        <v/>
      </c>
      <c r="U834" s="239"/>
      <c r="V834" s="269" t="e">
        <f>IF(C834="",NA(),MATCH($B834&amp;$C834,'Smelter Look-up'!$J:$J,0))</f>
        <v>#N/A</v>
      </c>
      <c r="W834" s="270"/>
      <c r="X834" s="270">
        <f t="shared" si="16"/>
        <v>0</v>
      </c>
      <c r="Y834" s="270"/>
      <c r="Z834" s="270"/>
      <c r="AB834" s="272" t="str">
        <f t="shared" si="17"/>
        <v/>
      </c>
    </row>
    <row r="835" spans="1:28" s="271" customFormat="1" ht="20.25">
      <c r="A835" s="215"/>
      <c r="B835" s="359"/>
      <c r="C835" s="360"/>
      <c r="D835" s="216"/>
      <c r="E835" s="216"/>
      <c r="F835" s="216"/>
      <c r="G835" s="216"/>
      <c r="H835" s="217"/>
      <c r="I835" s="218"/>
      <c r="J835" s="218"/>
      <c r="K835" s="267"/>
      <c r="L835" s="267"/>
      <c r="M835" s="267"/>
      <c r="N835" s="267"/>
      <c r="O835" s="267"/>
      <c r="P835" s="219"/>
      <c r="Q835" s="268"/>
      <c r="R835" s="216" t="str">
        <f ca="1">IF(ISERROR($V835),"",OFFSET('Smelter Look-up'!$C$4,$V835-4,0)&amp;"")</f>
        <v/>
      </c>
      <c r="S835" s="224" t="str">
        <f t="shared" ca="1" si="15"/>
        <v/>
      </c>
      <c r="T835" s="224" t="str">
        <f ca="1">IF(B835="","",IF(ISERROR(MATCH($J835,SorP!$B$1:$B$6230,0)),"",INDIRECT("'SorP'!$A$"&amp;MATCH($J835,SorP!$B$1:$B$6230,0))))</f>
        <v/>
      </c>
      <c r="U835" s="239"/>
      <c r="V835" s="269" t="e">
        <f>IF(C835="",NA(),MATCH($B835&amp;$C835,'Smelter Look-up'!$J:$J,0))</f>
        <v>#N/A</v>
      </c>
      <c r="W835" s="270"/>
      <c r="X835" s="270">
        <f t="shared" si="16"/>
        <v>0</v>
      </c>
      <c r="Y835" s="270"/>
      <c r="Z835" s="270"/>
      <c r="AB835" s="272" t="str">
        <f t="shared" si="17"/>
        <v/>
      </c>
    </row>
    <row r="836" spans="1:28" s="271" customFormat="1" ht="20.25">
      <c r="A836" s="215"/>
      <c r="B836" s="359"/>
      <c r="C836" s="360"/>
      <c r="D836" s="216"/>
      <c r="E836" s="216"/>
      <c r="F836" s="216"/>
      <c r="G836" s="216"/>
      <c r="H836" s="217"/>
      <c r="I836" s="218"/>
      <c r="J836" s="218"/>
      <c r="K836" s="267"/>
      <c r="L836" s="267"/>
      <c r="M836" s="267"/>
      <c r="N836" s="267"/>
      <c r="O836" s="267"/>
      <c r="P836" s="219"/>
      <c r="Q836" s="268"/>
      <c r="R836" s="216" t="str">
        <f ca="1">IF(ISERROR($V836),"",OFFSET('Smelter Look-up'!$C$4,$V836-4,0)&amp;"")</f>
        <v/>
      </c>
      <c r="S836" s="224" t="str">
        <f t="shared" ca="1" si="15"/>
        <v/>
      </c>
      <c r="T836" s="224" t="str">
        <f ca="1">IF(B836="","",IF(ISERROR(MATCH($J836,SorP!$B$1:$B$6230,0)),"",INDIRECT("'SorP'!$A$"&amp;MATCH($J836,SorP!$B$1:$B$6230,0))))</f>
        <v/>
      </c>
      <c r="U836" s="239"/>
      <c r="V836" s="269" t="e">
        <f>IF(C836="",NA(),MATCH($B836&amp;$C836,'Smelter Look-up'!$J:$J,0))</f>
        <v>#N/A</v>
      </c>
      <c r="W836" s="270"/>
      <c r="X836" s="270">
        <f t="shared" si="16"/>
        <v>0</v>
      </c>
      <c r="Y836" s="270"/>
      <c r="Z836" s="270"/>
      <c r="AB836" s="272" t="str">
        <f t="shared" si="17"/>
        <v/>
      </c>
    </row>
    <row r="837" spans="1:28" s="271" customFormat="1" ht="20.25">
      <c r="A837" s="215"/>
      <c r="B837" s="359"/>
      <c r="C837" s="360"/>
      <c r="D837" s="216"/>
      <c r="E837" s="216"/>
      <c r="F837" s="216"/>
      <c r="G837" s="216"/>
      <c r="H837" s="217"/>
      <c r="I837" s="218"/>
      <c r="J837" s="218"/>
      <c r="K837" s="267"/>
      <c r="L837" s="267"/>
      <c r="M837" s="267"/>
      <c r="N837" s="267"/>
      <c r="O837" s="267"/>
      <c r="P837" s="219"/>
      <c r="Q837" s="268"/>
      <c r="R837" s="216" t="str">
        <f ca="1">IF(ISERROR($V837),"",OFFSET('Smelter Look-up'!$C$4,$V837-4,0)&amp;"")</f>
        <v/>
      </c>
      <c r="S837" s="224" t="str">
        <f t="shared" ca="1" si="15"/>
        <v/>
      </c>
      <c r="T837" s="224" t="str">
        <f ca="1">IF(B837="","",IF(ISERROR(MATCH($J837,SorP!$B$1:$B$6230,0)),"",INDIRECT("'SorP'!$A$"&amp;MATCH($J837,SorP!$B$1:$B$6230,0))))</f>
        <v/>
      </c>
      <c r="U837" s="239"/>
      <c r="V837" s="269" t="e">
        <f>IF(C837="",NA(),MATCH($B837&amp;$C837,'Smelter Look-up'!$J:$J,0))</f>
        <v>#N/A</v>
      </c>
      <c r="W837" s="270"/>
      <c r="X837" s="270">
        <f t="shared" si="16"/>
        <v>0</v>
      </c>
      <c r="Y837" s="270"/>
      <c r="Z837" s="270"/>
      <c r="AB837" s="272" t="str">
        <f t="shared" si="17"/>
        <v/>
      </c>
    </row>
    <row r="838" spans="1:28" s="271" customFormat="1" ht="20.25">
      <c r="A838" s="215"/>
      <c r="B838" s="359"/>
      <c r="C838" s="360"/>
      <c r="D838" s="216"/>
      <c r="E838" s="216"/>
      <c r="F838" s="216"/>
      <c r="G838" s="216"/>
      <c r="H838" s="217"/>
      <c r="I838" s="218"/>
      <c r="J838" s="218"/>
      <c r="K838" s="267"/>
      <c r="L838" s="267"/>
      <c r="M838" s="267"/>
      <c r="N838" s="267"/>
      <c r="O838" s="267"/>
      <c r="P838" s="219"/>
      <c r="Q838" s="268"/>
      <c r="R838" s="216" t="str">
        <f ca="1">IF(ISERROR($V838),"",OFFSET('Smelter Look-up'!$C$4,$V838-4,0)&amp;"")</f>
        <v/>
      </c>
      <c r="S838" s="224" t="str">
        <f t="shared" ca="1" si="15"/>
        <v/>
      </c>
      <c r="T838" s="224" t="str">
        <f ca="1">IF(B838="","",IF(ISERROR(MATCH($J838,SorP!$B$1:$B$6230,0)),"",INDIRECT("'SorP'!$A$"&amp;MATCH($J838,SorP!$B$1:$B$6230,0))))</f>
        <v/>
      </c>
      <c r="U838" s="239"/>
      <c r="V838" s="269" t="e">
        <f>IF(C838="",NA(),MATCH($B838&amp;$C838,'Smelter Look-up'!$J:$J,0))</f>
        <v>#N/A</v>
      </c>
      <c r="W838" s="270"/>
      <c r="X838" s="270">
        <f t="shared" si="16"/>
        <v>0</v>
      </c>
      <c r="Y838" s="270"/>
      <c r="Z838" s="270"/>
      <c r="AB838" s="272" t="str">
        <f t="shared" si="17"/>
        <v/>
      </c>
    </row>
    <row r="839" spans="1:28" s="271" customFormat="1" ht="20.25">
      <c r="A839" s="215"/>
      <c r="B839" s="359"/>
      <c r="C839" s="360"/>
      <c r="D839" s="216"/>
      <c r="E839" s="216"/>
      <c r="F839" s="216"/>
      <c r="G839" s="216"/>
      <c r="H839" s="217"/>
      <c r="I839" s="218"/>
      <c r="J839" s="218"/>
      <c r="K839" s="267"/>
      <c r="L839" s="267"/>
      <c r="M839" s="267"/>
      <c r="N839" s="267"/>
      <c r="O839" s="267"/>
      <c r="P839" s="219"/>
      <c r="Q839" s="268"/>
      <c r="R839" s="216" t="str">
        <f ca="1">IF(ISERROR($V839),"",OFFSET('Smelter Look-up'!$C$4,$V839-4,0)&amp;"")</f>
        <v/>
      </c>
      <c r="S839" s="224" t="str">
        <f t="shared" ca="1" si="15"/>
        <v/>
      </c>
      <c r="T839" s="224" t="str">
        <f ca="1">IF(B839="","",IF(ISERROR(MATCH($J839,SorP!$B$1:$B$6230,0)),"",INDIRECT("'SorP'!$A$"&amp;MATCH($J839,SorP!$B$1:$B$6230,0))))</f>
        <v/>
      </c>
      <c r="U839" s="239"/>
      <c r="V839" s="269" t="e">
        <f>IF(C839="",NA(),MATCH($B839&amp;$C839,'Smelter Look-up'!$J:$J,0))</f>
        <v>#N/A</v>
      </c>
      <c r="W839" s="270"/>
      <c r="X839" s="270">
        <f t="shared" si="16"/>
        <v>0</v>
      </c>
      <c r="Y839" s="270"/>
      <c r="Z839" s="270"/>
      <c r="AB839" s="272" t="str">
        <f t="shared" si="17"/>
        <v/>
      </c>
    </row>
    <row r="840" spans="1:28" s="271" customFormat="1" ht="20.25">
      <c r="A840" s="215"/>
      <c r="B840" s="359"/>
      <c r="C840" s="360"/>
      <c r="D840" s="216"/>
      <c r="E840" s="216"/>
      <c r="F840" s="216"/>
      <c r="G840" s="216"/>
      <c r="H840" s="217"/>
      <c r="I840" s="218"/>
      <c r="J840" s="218"/>
      <c r="K840" s="267"/>
      <c r="L840" s="267"/>
      <c r="M840" s="267"/>
      <c r="N840" s="267"/>
      <c r="O840" s="267"/>
      <c r="P840" s="219"/>
      <c r="Q840" s="268"/>
      <c r="R840" s="216" t="str">
        <f ca="1">IF(ISERROR($V840),"",OFFSET('Smelter Look-up'!$C$4,$V840-4,0)&amp;"")</f>
        <v/>
      </c>
      <c r="S840" s="224" t="str">
        <f t="shared" ca="1" si="15"/>
        <v/>
      </c>
      <c r="T840" s="224" t="str">
        <f ca="1">IF(B840="","",IF(ISERROR(MATCH($J840,SorP!$B$1:$B$6230,0)),"",INDIRECT("'SorP'!$A$"&amp;MATCH($J840,SorP!$B$1:$B$6230,0))))</f>
        <v/>
      </c>
      <c r="U840" s="239"/>
      <c r="V840" s="269" t="e">
        <f>IF(C840="",NA(),MATCH($B840&amp;$C840,'Smelter Look-up'!$J:$J,0))</f>
        <v>#N/A</v>
      </c>
      <c r="W840" s="270"/>
      <c r="X840" s="270">
        <f t="shared" si="16"/>
        <v>0</v>
      </c>
      <c r="Y840" s="270"/>
      <c r="Z840" s="270"/>
      <c r="AB840" s="272" t="str">
        <f t="shared" si="17"/>
        <v/>
      </c>
    </row>
    <row r="841" spans="1:28" s="271" customFormat="1" ht="20.25">
      <c r="A841" s="215"/>
      <c r="B841" s="359"/>
      <c r="C841" s="360"/>
      <c r="D841" s="216"/>
      <c r="E841" s="216"/>
      <c r="F841" s="216"/>
      <c r="G841" s="216"/>
      <c r="H841" s="217"/>
      <c r="I841" s="218"/>
      <c r="J841" s="218"/>
      <c r="K841" s="267"/>
      <c r="L841" s="267"/>
      <c r="M841" s="267"/>
      <c r="N841" s="267"/>
      <c r="O841" s="267"/>
      <c r="P841" s="219"/>
      <c r="Q841" s="268"/>
      <c r="R841" s="216" t="str">
        <f ca="1">IF(ISERROR($V841),"",OFFSET('Smelter Look-up'!$C$4,$V841-4,0)&amp;"")</f>
        <v/>
      </c>
      <c r="S841" s="224" t="str">
        <f t="shared" ca="1" si="15"/>
        <v/>
      </c>
      <c r="T841" s="224" t="str">
        <f ca="1">IF(B841="","",IF(ISERROR(MATCH($J841,SorP!$B$1:$B$6230,0)),"",INDIRECT("'SorP'!$A$"&amp;MATCH($J841,SorP!$B$1:$B$6230,0))))</f>
        <v/>
      </c>
      <c r="U841" s="239"/>
      <c r="V841" s="269" t="e">
        <f>IF(C841="",NA(),MATCH($B841&amp;$C841,'Smelter Look-up'!$J:$J,0))</f>
        <v>#N/A</v>
      </c>
      <c r="W841" s="270"/>
      <c r="X841" s="270">
        <f t="shared" si="16"/>
        <v>0</v>
      </c>
      <c r="Y841" s="270"/>
      <c r="Z841" s="270"/>
      <c r="AB841" s="272" t="str">
        <f t="shared" si="17"/>
        <v/>
      </c>
    </row>
    <row r="842" spans="1:28" s="271" customFormat="1" ht="20.25">
      <c r="A842" s="215"/>
      <c r="B842" s="359"/>
      <c r="C842" s="360"/>
      <c r="D842" s="216"/>
      <c r="E842" s="216"/>
      <c r="F842" s="216"/>
      <c r="G842" s="216"/>
      <c r="H842" s="217"/>
      <c r="I842" s="218"/>
      <c r="J842" s="218"/>
      <c r="K842" s="267"/>
      <c r="L842" s="267"/>
      <c r="M842" s="267"/>
      <c r="N842" s="267"/>
      <c r="O842" s="267"/>
      <c r="P842" s="219"/>
      <c r="Q842" s="268"/>
      <c r="R842" s="216" t="str">
        <f ca="1">IF(ISERROR($V842),"",OFFSET('Smelter Look-up'!$C$4,$V842-4,0)&amp;"")</f>
        <v/>
      </c>
      <c r="S842" s="224" t="str">
        <f t="shared" ca="1" si="15"/>
        <v/>
      </c>
      <c r="T842" s="224" t="str">
        <f ca="1">IF(B842="","",IF(ISERROR(MATCH($J842,SorP!$B$1:$B$6230,0)),"",INDIRECT("'SorP'!$A$"&amp;MATCH($J842,SorP!$B$1:$B$6230,0))))</f>
        <v/>
      </c>
      <c r="U842" s="239"/>
      <c r="V842" s="269" t="e">
        <f>IF(C842="",NA(),MATCH($B842&amp;$C842,'Smelter Look-up'!$J:$J,0))</f>
        <v>#N/A</v>
      </c>
      <c r="W842" s="270"/>
      <c r="X842" s="270">
        <f t="shared" si="16"/>
        <v>0</v>
      </c>
      <c r="Y842" s="270"/>
      <c r="Z842" s="270"/>
      <c r="AB842" s="272" t="str">
        <f t="shared" si="17"/>
        <v/>
      </c>
    </row>
    <row r="843" spans="1:28" s="271" customFormat="1" ht="20.25">
      <c r="A843" s="215"/>
      <c r="B843" s="359"/>
      <c r="C843" s="360"/>
      <c r="D843" s="216"/>
      <c r="E843" s="216"/>
      <c r="F843" s="216"/>
      <c r="G843" s="216"/>
      <c r="H843" s="217"/>
      <c r="I843" s="218"/>
      <c r="J843" s="218"/>
      <c r="K843" s="267"/>
      <c r="L843" s="267"/>
      <c r="M843" s="267"/>
      <c r="N843" s="267"/>
      <c r="O843" s="267"/>
      <c r="P843" s="219"/>
      <c r="Q843" s="268"/>
      <c r="R843" s="216" t="str">
        <f ca="1">IF(ISERROR($V843),"",OFFSET('Smelter Look-up'!$C$4,$V843-4,0)&amp;"")</f>
        <v/>
      </c>
      <c r="S843" s="224" t="str">
        <f t="shared" ca="1" si="15"/>
        <v/>
      </c>
      <c r="T843" s="224" t="str">
        <f ca="1">IF(B843="","",IF(ISERROR(MATCH($J843,SorP!$B$1:$B$6230,0)),"",INDIRECT("'SorP'!$A$"&amp;MATCH($J843,SorP!$B$1:$B$6230,0))))</f>
        <v/>
      </c>
      <c r="U843" s="239"/>
      <c r="V843" s="269" t="e">
        <f>IF(C843="",NA(),MATCH($B843&amp;$C843,'Smelter Look-up'!$J:$J,0))</f>
        <v>#N/A</v>
      </c>
      <c r="W843" s="270"/>
      <c r="X843" s="270">
        <f t="shared" si="16"/>
        <v>0</v>
      </c>
      <c r="Y843" s="270"/>
      <c r="Z843" s="270"/>
      <c r="AB843" s="272" t="str">
        <f t="shared" si="17"/>
        <v/>
      </c>
    </row>
    <row r="844" spans="1:28" s="271" customFormat="1" ht="20.25">
      <c r="A844" s="215"/>
      <c r="B844" s="359"/>
      <c r="C844" s="360"/>
      <c r="D844" s="216"/>
      <c r="E844" s="216"/>
      <c r="F844" s="216"/>
      <c r="G844" s="216"/>
      <c r="H844" s="217"/>
      <c r="I844" s="218"/>
      <c r="J844" s="218"/>
      <c r="K844" s="267"/>
      <c r="L844" s="267"/>
      <c r="M844" s="267"/>
      <c r="N844" s="267"/>
      <c r="O844" s="267"/>
      <c r="P844" s="219"/>
      <c r="Q844" s="268"/>
      <c r="R844" s="216" t="str">
        <f ca="1">IF(ISERROR($V844),"",OFFSET('Smelter Look-up'!$C$4,$V844-4,0)&amp;"")</f>
        <v/>
      </c>
      <c r="S844" s="224" t="str">
        <f t="shared" ca="1" si="15"/>
        <v/>
      </c>
      <c r="T844" s="224" t="str">
        <f ca="1">IF(B844="","",IF(ISERROR(MATCH($J844,SorP!$B$1:$B$6230,0)),"",INDIRECT("'SorP'!$A$"&amp;MATCH($J844,SorP!$B$1:$B$6230,0))))</f>
        <v/>
      </c>
      <c r="U844" s="239"/>
      <c r="V844" s="269" t="e">
        <f>IF(C844="",NA(),MATCH($B844&amp;$C844,'Smelter Look-up'!$J:$J,0))</f>
        <v>#N/A</v>
      </c>
      <c r="W844" s="270"/>
      <c r="X844" s="270">
        <f t="shared" si="16"/>
        <v>0</v>
      </c>
      <c r="Y844" s="270"/>
      <c r="Z844" s="270"/>
      <c r="AB844" s="272" t="str">
        <f t="shared" si="17"/>
        <v/>
      </c>
    </row>
    <row r="845" spans="1:28" s="271" customFormat="1" ht="20.25">
      <c r="A845" s="215"/>
      <c r="B845" s="359"/>
      <c r="C845" s="360"/>
      <c r="D845" s="216"/>
      <c r="E845" s="216"/>
      <c r="F845" s="216"/>
      <c r="G845" s="216"/>
      <c r="H845" s="217"/>
      <c r="I845" s="218"/>
      <c r="J845" s="218"/>
      <c r="K845" s="267"/>
      <c r="L845" s="267"/>
      <c r="M845" s="267"/>
      <c r="N845" s="267"/>
      <c r="O845" s="267"/>
      <c r="P845" s="219"/>
      <c r="Q845" s="268"/>
      <c r="R845" s="216" t="str">
        <f ca="1">IF(ISERROR($V845),"",OFFSET('Smelter Look-up'!$C$4,$V845-4,0)&amp;"")</f>
        <v/>
      </c>
      <c r="S845" s="224" t="str">
        <f t="shared" ca="1" si="15"/>
        <v/>
      </c>
      <c r="T845" s="224" t="str">
        <f ca="1">IF(B845="","",IF(ISERROR(MATCH($J845,SorP!$B$1:$B$6230,0)),"",INDIRECT("'SorP'!$A$"&amp;MATCH($J845,SorP!$B$1:$B$6230,0))))</f>
        <v/>
      </c>
      <c r="U845" s="239"/>
      <c r="V845" s="269" t="e">
        <f>IF(C845="",NA(),MATCH($B845&amp;$C845,'Smelter Look-up'!$J:$J,0))</f>
        <v>#N/A</v>
      </c>
      <c r="W845" s="270"/>
      <c r="X845" s="270">
        <f t="shared" si="16"/>
        <v>0</v>
      </c>
      <c r="Y845" s="270"/>
      <c r="Z845" s="270"/>
      <c r="AB845" s="272" t="str">
        <f t="shared" si="17"/>
        <v/>
      </c>
    </row>
    <row r="846" spans="1:28" s="271" customFormat="1" ht="20.25">
      <c r="A846" s="215"/>
      <c r="B846" s="359"/>
      <c r="C846" s="360"/>
      <c r="D846" s="216"/>
      <c r="E846" s="216"/>
      <c r="F846" s="216"/>
      <c r="G846" s="216"/>
      <c r="H846" s="217"/>
      <c r="I846" s="218"/>
      <c r="J846" s="218"/>
      <c r="K846" s="267"/>
      <c r="L846" s="267"/>
      <c r="M846" s="267"/>
      <c r="N846" s="267"/>
      <c r="O846" s="267"/>
      <c r="P846" s="219"/>
      <c r="Q846" s="268"/>
      <c r="R846" s="216" t="str">
        <f ca="1">IF(ISERROR($V846),"",OFFSET('Smelter Look-up'!$C$4,$V846-4,0)&amp;"")</f>
        <v/>
      </c>
      <c r="S846" s="224" t="str">
        <f t="shared" ca="1" si="15"/>
        <v/>
      </c>
      <c r="T846" s="224" t="str">
        <f ca="1">IF(B846="","",IF(ISERROR(MATCH($J846,SorP!$B$1:$B$6230,0)),"",INDIRECT("'SorP'!$A$"&amp;MATCH($J846,SorP!$B$1:$B$6230,0))))</f>
        <v/>
      </c>
      <c r="U846" s="239"/>
      <c r="V846" s="269" t="e">
        <f>IF(C846="",NA(),MATCH($B846&amp;$C846,'Smelter Look-up'!$J:$J,0))</f>
        <v>#N/A</v>
      </c>
      <c r="W846" s="270"/>
      <c r="X846" s="270">
        <f t="shared" si="16"/>
        <v>0</v>
      </c>
      <c r="Y846" s="270"/>
      <c r="Z846" s="270"/>
      <c r="AB846" s="272" t="str">
        <f t="shared" si="17"/>
        <v/>
      </c>
    </row>
    <row r="847" spans="1:28" s="271" customFormat="1" ht="20.25">
      <c r="A847" s="215"/>
      <c r="B847" s="359"/>
      <c r="C847" s="360"/>
      <c r="D847" s="216"/>
      <c r="E847" s="216"/>
      <c r="F847" s="216"/>
      <c r="G847" s="216"/>
      <c r="H847" s="217"/>
      <c r="I847" s="218"/>
      <c r="J847" s="218"/>
      <c r="K847" s="267"/>
      <c r="L847" s="267"/>
      <c r="M847" s="267"/>
      <c r="N847" s="267"/>
      <c r="O847" s="267"/>
      <c r="P847" s="219"/>
      <c r="Q847" s="268"/>
      <c r="R847" s="216" t="str">
        <f ca="1">IF(ISERROR($V847),"",OFFSET('Smelter Look-up'!$C$4,$V847-4,0)&amp;"")</f>
        <v/>
      </c>
      <c r="S847" s="224" t="str">
        <f t="shared" ca="1" si="15"/>
        <v/>
      </c>
      <c r="T847" s="224" t="str">
        <f ca="1">IF(B847="","",IF(ISERROR(MATCH($J847,SorP!$B$1:$B$6230,0)),"",INDIRECT("'SorP'!$A$"&amp;MATCH($J847,SorP!$B$1:$B$6230,0))))</f>
        <v/>
      </c>
      <c r="U847" s="239"/>
      <c r="V847" s="269" t="e">
        <f>IF(C847="",NA(),MATCH($B847&amp;$C847,'Smelter Look-up'!$J:$J,0))</f>
        <v>#N/A</v>
      </c>
      <c r="W847" s="270"/>
      <c r="X847" s="270">
        <f t="shared" si="16"/>
        <v>0</v>
      </c>
      <c r="Y847" s="270"/>
      <c r="Z847" s="270"/>
      <c r="AB847" s="272" t="str">
        <f t="shared" si="17"/>
        <v/>
      </c>
    </row>
    <row r="848" spans="1:28" s="271" customFormat="1" ht="20.25">
      <c r="A848" s="215"/>
      <c r="B848" s="359"/>
      <c r="C848" s="360"/>
      <c r="D848" s="216"/>
      <c r="E848" s="216"/>
      <c r="F848" s="216"/>
      <c r="G848" s="216"/>
      <c r="H848" s="217"/>
      <c r="I848" s="218"/>
      <c r="J848" s="218"/>
      <c r="K848" s="267"/>
      <c r="L848" s="267"/>
      <c r="M848" s="267"/>
      <c r="N848" s="267"/>
      <c r="O848" s="267"/>
      <c r="P848" s="219"/>
      <c r="Q848" s="268"/>
      <c r="R848" s="216" t="str">
        <f ca="1">IF(ISERROR($V848),"",OFFSET('Smelter Look-up'!$C$4,$V848-4,0)&amp;"")</f>
        <v/>
      </c>
      <c r="S848" s="224" t="str">
        <f t="shared" ca="1" si="15"/>
        <v/>
      </c>
      <c r="T848" s="224" t="str">
        <f ca="1">IF(B848="","",IF(ISERROR(MATCH($J848,SorP!$B$1:$B$6230,0)),"",INDIRECT("'SorP'!$A$"&amp;MATCH($J848,SorP!$B$1:$B$6230,0))))</f>
        <v/>
      </c>
      <c r="U848" s="239"/>
      <c r="V848" s="269" t="e">
        <f>IF(C848="",NA(),MATCH($B848&amp;$C848,'Smelter Look-up'!$J:$J,0))</f>
        <v>#N/A</v>
      </c>
      <c r="W848" s="270"/>
      <c r="X848" s="270">
        <f t="shared" si="16"/>
        <v>0</v>
      </c>
      <c r="Y848" s="270"/>
      <c r="Z848" s="270"/>
      <c r="AB848" s="272" t="str">
        <f t="shared" si="17"/>
        <v/>
      </c>
    </row>
    <row r="849" spans="1:28" s="271" customFormat="1" ht="20.25">
      <c r="A849" s="215"/>
      <c r="B849" s="359"/>
      <c r="C849" s="360"/>
      <c r="D849" s="216"/>
      <c r="E849" s="216"/>
      <c r="F849" s="216"/>
      <c r="G849" s="216"/>
      <c r="H849" s="217"/>
      <c r="I849" s="218"/>
      <c r="J849" s="218"/>
      <c r="K849" s="267"/>
      <c r="L849" s="267"/>
      <c r="M849" s="267"/>
      <c r="N849" s="267"/>
      <c r="O849" s="267"/>
      <c r="P849" s="219"/>
      <c r="Q849" s="268"/>
      <c r="R849" s="216" t="str">
        <f ca="1">IF(ISERROR($V849),"",OFFSET('Smelter Look-up'!$C$4,$V849-4,0)&amp;"")</f>
        <v/>
      </c>
      <c r="S849" s="224" t="str">
        <f t="shared" ca="1" si="15"/>
        <v/>
      </c>
      <c r="T849" s="224" t="str">
        <f ca="1">IF(B849="","",IF(ISERROR(MATCH($J849,SorP!$B$1:$B$6230,0)),"",INDIRECT("'SorP'!$A$"&amp;MATCH($J849,SorP!$B$1:$B$6230,0))))</f>
        <v/>
      </c>
      <c r="U849" s="239"/>
      <c r="V849" s="269" t="e">
        <f>IF(C849="",NA(),MATCH($B849&amp;$C849,'Smelter Look-up'!$J:$J,0))</f>
        <v>#N/A</v>
      </c>
      <c r="W849" s="270"/>
      <c r="X849" s="270">
        <f t="shared" si="16"/>
        <v>0</v>
      </c>
      <c r="Y849" s="270"/>
      <c r="Z849" s="270"/>
      <c r="AB849" s="272" t="str">
        <f t="shared" si="17"/>
        <v/>
      </c>
    </row>
    <row r="850" spans="1:28" s="271" customFormat="1" ht="20.25">
      <c r="A850" s="215"/>
      <c r="B850" s="359"/>
      <c r="C850" s="360"/>
      <c r="D850" s="216"/>
      <c r="E850" s="216"/>
      <c r="F850" s="216"/>
      <c r="G850" s="216"/>
      <c r="H850" s="217"/>
      <c r="I850" s="218"/>
      <c r="J850" s="218"/>
      <c r="K850" s="267"/>
      <c r="L850" s="267"/>
      <c r="M850" s="267"/>
      <c r="N850" s="267"/>
      <c r="O850" s="267"/>
      <c r="P850" s="219"/>
      <c r="Q850" s="268"/>
      <c r="R850" s="216" t="str">
        <f ca="1">IF(ISERROR($V850),"",OFFSET('Smelter Look-up'!$C$4,$V850-4,0)&amp;"")</f>
        <v/>
      </c>
      <c r="S850" s="224" t="str">
        <f t="shared" ca="1" si="15"/>
        <v/>
      </c>
      <c r="T850" s="224" t="str">
        <f ca="1">IF(B850="","",IF(ISERROR(MATCH($J850,SorP!$B$1:$B$6230,0)),"",INDIRECT("'SorP'!$A$"&amp;MATCH($J850,SorP!$B$1:$B$6230,0))))</f>
        <v/>
      </c>
      <c r="U850" s="239"/>
      <c r="V850" s="269" t="e">
        <f>IF(C850="",NA(),MATCH($B850&amp;$C850,'Smelter Look-up'!$J:$J,0))</f>
        <v>#N/A</v>
      </c>
      <c r="W850" s="270"/>
      <c r="X850" s="270">
        <f t="shared" si="16"/>
        <v>0</v>
      </c>
      <c r="Y850" s="270"/>
      <c r="Z850" s="270"/>
      <c r="AB850" s="272" t="str">
        <f t="shared" si="17"/>
        <v/>
      </c>
    </row>
    <row r="851" spans="1:28" s="271" customFormat="1" ht="20.25">
      <c r="A851" s="215"/>
      <c r="B851" s="359"/>
      <c r="C851" s="360"/>
      <c r="D851" s="216"/>
      <c r="E851" s="216"/>
      <c r="F851" s="216"/>
      <c r="G851" s="216"/>
      <c r="H851" s="217"/>
      <c r="I851" s="218"/>
      <c r="J851" s="218"/>
      <c r="K851" s="267"/>
      <c r="L851" s="267"/>
      <c r="M851" s="267"/>
      <c r="N851" s="267"/>
      <c r="O851" s="267"/>
      <c r="P851" s="219"/>
      <c r="Q851" s="268"/>
      <c r="R851" s="216" t="str">
        <f ca="1">IF(ISERROR($V851),"",OFFSET('Smelter Look-up'!$C$4,$V851-4,0)&amp;"")</f>
        <v/>
      </c>
      <c r="S851" s="224" t="str">
        <f t="shared" ca="1" si="15"/>
        <v/>
      </c>
      <c r="T851" s="224" t="str">
        <f ca="1">IF(B851="","",IF(ISERROR(MATCH($J851,SorP!$B$1:$B$6230,0)),"",INDIRECT("'SorP'!$A$"&amp;MATCH($J851,SorP!$B$1:$B$6230,0))))</f>
        <v/>
      </c>
      <c r="U851" s="239"/>
      <c r="V851" s="269" t="e">
        <f>IF(C851="",NA(),MATCH($B851&amp;$C851,'Smelter Look-up'!$J:$J,0))</f>
        <v>#N/A</v>
      </c>
      <c r="W851" s="270"/>
      <c r="X851" s="270">
        <f t="shared" si="16"/>
        <v>0</v>
      </c>
      <c r="Y851" s="270"/>
      <c r="Z851" s="270"/>
      <c r="AB851" s="272" t="str">
        <f t="shared" si="17"/>
        <v/>
      </c>
    </row>
    <row r="852" spans="1:28" s="271" customFormat="1" ht="20.25">
      <c r="A852" s="215"/>
      <c r="B852" s="359"/>
      <c r="C852" s="360"/>
      <c r="D852" s="216"/>
      <c r="E852" s="216"/>
      <c r="F852" s="216"/>
      <c r="G852" s="216"/>
      <c r="H852" s="217"/>
      <c r="I852" s="218"/>
      <c r="J852" s="218"/>
      <c r="K852" s="267"/>
      <c r="L852" s="267"/>
      <c r="M852" s="267"/>
      <c r="N852" s="267"/>
      <c r="O852" s="267"/>
      <c r="P852" s="219"/>
      <c r="Q852" s="268"/>
      <c r="R852" s="216" t="str">
        <f ca="1">IF(ISERROR($V852),"",OFFSET('Smelter Look-up'!$C$4,$V852-4,0)&amp;"")</f>
        <v/>
      </c>
      <c r="S852" s="224" t="str">
        <f t="shared" ca="1" si="15"/>
        <v/>
      </c>
      <c r="T852" s="224" t="str">
        <f ca="1">IF(B852="","",IF(ISERROR(MATCH($J852,SorP!$B$1:$B$6230,0)),"",INDIRECT("'SorP'!$A$"&amp;MATCH($J852,SorP!$B$1:$B$6230,0))))</f>
        <v/>
      </c>
      <c r="U852" s="239"/>
      <c r="V852" s="269" t="e">
        <f>IF(C852="",NA(),MATCH($B852&amp;$C852,'Smelter Look-up'!$J:$J,0))</f>
        <v>#N/A</v>
      </c>
      <c r="W852" s="270"/>
      <c r="X852" s="270">
        <f t="shared" si="16"/>
        <v>0</v>
      </c>
      <c r="Y852" s="270"/>
      <c r="Z852" s="270"/>
      <c r="AB852" s="272" t="str">
        <f t="shared" si="17"/>
        <v/>
      </c>
    </row>
    <row r="853" spans="1:28" s="271" customFormat="1" ht="20.25">
      <c r="A853" s="215"/>
      <c r="B853" s="359"/>
      <c r="C853" s="360"/>
      <c r="D853" s="216"/>
      <c r="E853" s="216"/>
      <c r="F853" s="216"/>
      <c r="G853" s="216"/>
      <c r="H853" s="217"/>
      <c r="I853" s="218"/>
      <c r="J853" s="218"/>
      <c r="K853" s="267"/>
      <c r="L853" s="267"/>
      <c r="M853" s="267"/>
      <c r="N853" s="267"/>
      <c r="O853" s="267"/>
      <c r="P853" s="219"/>
      <c r="Q853" s="268"/>
      <c r="R853" s="216" t="str">
        <f ca="1">IF(ISERROR($V853),"",OFFSET('Smelter Look-up'!$C$4,$V853-4,0)&amp;"")</f>
        <v/>
      </c>
      <c r="S853" s="224" t="str">
        <f t="shared" ca="1" si="15"/>
        <v/>
      </c>
      <c r="T853" s="224" t="str">
        <f ca="1">IF(B853="","",IF(ISERROR(MATCH($J853,SorP!$B$1:$B$6230,0)),"",INDIRECT("'SorP'!$A$"&amp;MATCH($J853,SorP!$B$1:$B$6230,0))))</f>
        <v/>
      </c>
      <c r="U853" s="239"/>
      <c r="V853" s="269" t="e">
        <f>IF(C853="",NA(),MATCH($B853&amp;$C853,'Smelter Look-up'!$J:$J,0))</f>
        <v>#N/A</v>
      </c>
      <c r="W853" s="270"/>
      <c r="X853" s="270">
        <f t="shared" si="16"/>
        <v>0</v>
      </c>
      <c r="Y853" s="270"/>
      <c r="Z853" s="270"/>
      <c r="AB853" s="272" t="str">
        <f t="shared" si="17"/>
        <v/>
      </c>
    </row>
    <row r="854" spans="1:28" s="271" customFormat="1" ht="20.25">
      <c r="A854" s="215"/>
      <c r="B854" s="359"/>
      <c r="C854" s="360"/>
      <c r="D854" s="216"/>
      <c r="E854" s="216"/>
      <c r="F854" s="216"/>
      <c r="G854" s="216"/>
      <c r="H854" s="217"/>
      <c r="I854" s="218"/>
      <c r="J854" s="218"/>
      <c r="K854" s="267"/>
      <c r="L854" s="267"/>
      <c r="M854" s="267"/>
      <c r="N854" s="267"/>
      <c r="O854" s="267"/>
      <c r="P854" s="219"/>
      <c r="Q854" s="268"/>
      <c r="R854" s="216" t="str">
        <f ca="1">IF(ISERROR($V854),"",OFFSET('Smelter Look-up'!$C$4,$V854-4,0)&amp;"")</f>
        <v/>
      </c>
      <c r="S854" s="224" t="str">
        <f t="shared" ca="1" si="15"/>
        <v/>
      </c>
      <c r="T854" s="224" t="str">
        <f ca="1">IF(B854="","",IF(ISERROR(MATCH($J854,SorP!$B$1:$B$6230,0)),"",INDIRECT("'SorP'!$A$"&amp;MATCH($J854,SorP!$B$1:$B$6230,0))))</f>
        <v/>
      </c>
      <c r="U854" s="239"/>
      <c r="V854" s="269" t="e">
        <f>IF(C854="",NA(),MATCH($B854&amp;$C854,'Smelter Look-up'!$J:$J,0))</f>
        <v>#N/A</v>
      </c>
      <c r="W854" s="270"/>
      <c r="X854" s="270">
        <f t="shared" si="16"/>
        <v>0</v>
      </c>
      <c r="Y854" s="270"/>
      <c r="Z854" s="270"/>
      <c r="AB854" s="272" t="str">
        <f t="shared" si="17"/>
        <v/>
      </c>
    </row>
    <row r="855" spans="1:28" s="271" customFormat="1" ht="20.25">
      <c r="A855" s="215"/>
      <c r="B855" s="359"/>
      <c r="C855" s="360"/>
      <c r="D855" s="216"/>
      <c r="E855" s="216"/>
      <c r="F855" s="216"/>
      <c r="G855" s="216"/>
      <c r="H855" s="217"/>
      <c r="I855" s="218"/>
      <c r="J855" s="218"/>
      <c r="K855" s="267"/>
      <c r="L855" s="267"/>
      <c r="M855" s="267"/>
      <c r="N855" s="267"/>
      <c r="O855" s="267"/>
      <c r="P855" s="219"/>
      <c r="Q855" s="268"/>
      <c r="R855" s="216" t="str">
        <f ca="1">IF(ISERROR($V855),"",OFFSET('Smelter Look-up'!$C$4,$V855-4,0)&amp;"")</f>
        <v/>
      </c>
      <c r="S855" s="224" t="str">
        <f t="shared" ca="1" si="15"/>
        <v/>
      </c>
      <c r="T855" s="224" t="str">
        <f ca="1">IF(B855="","",IF(ISERROR(MATCH($J855,SorP!$B$1:$B$6230,0)),"",INDIRECT("'SorP'!$A$"&amp;MATCH($J855,SorP!$B$1:$B$6230,0))))</f>
        <v/>
      </c>
      <c r="U855" s="239"/>
      <c r="V855" s="269" t="e">
        <f>IF(C855="",NA(),MATCH($B855&amp;$C855,'Smelter Look-up'!$J:$J,0))</f>
        <v>#N/A</v>
      </c>
      <c r="W855" s="270"/>
      <c r="X855" s="270">
        <f t="shared" si="16"/>
        <v>0</v>
      </c>
      <c r="Y855" s="270"/>
      <c r="Z855" s="270"/>
      <c r="AB855" s="272" t="str">
        <f t="shared" si="17"/>
        <v/>
      </c>
    </row>
    <row r="856" spans="1:28" s="271" customFormat="1" ht="20.25">
      <c r="A856" s="215"/>
      <c r="B856" s="359"/>
      <c r="C856" s="360"/>
      <c r="D856" s="216"/>
      <c r="E856" s="216"/>
      <c r="F856" s="216"/>
      <c r="G856" s="216"/>
      <c r="H856" s="217"/>
      <c r="I856" s="218"/>
      <c r="J856" s="218"/>
      <c r="K856" s="267"/>
      <c r="L856" s="267"/>
      <c r="M856" s="267"/>
      <c r="N856" s="267"/>
      <c r="O856" s="267"/>
      <c r="P856" s="219"/>
      <c r="Q856" s="268"/>
      <c r="R856" s="216" t="str">
        <f ca="1">IF(ISERROR($V856),"",OFFSET('Smelter Look-up'!$C$4,$V856-4,0)&amp;"")</f>
        <v/>
      </c>
      <c r="S856" s="224" t="str">
        <f t="shared" ca="1" si="15"/>
        <v/>
      </c>
      <c r="T856" s="224" t="str">
        <f ca="1">IF(B856="","",IF(ISERROR(MATCH($J856,SorP!$B$1:$B$6230,0)),"",INDIRECT("'SorP'!$A$"&amp;MATCH($J856,SorP!$B$1:$B$6230,0))))</f>
        <v/>
      </c>
      <c r="U856" s="239"/>
      <c r="V856" s="269" t="e">
        <f>IF(C856="",NA(),MATCH($B856&amp;$C856,'Smelter Look-up'!$J:$J,0))</f>
        <v>#N/A</v>
      </c>
      <c r="W856" s="270"/>
      <c r="X856" s="270">
        <f t="shared" si="16"/>
        <v>0</v>
      </c>
      <c r="Y856" s="270"/>
      <c r="Z856" s="270"/>
      <c r="AB856" s="272" t="str">
        <f t="shared" si="17"/>
        <v/>
      </c>
    </row>
    <row r="857" spans="1:28" s="271" customFormat="1" ht="20.25">
      <c r="A857" s="215"/>
      <c r="B857" s="359"/>
      <c r="C857" s="360"/>
      <c r="D857" s="216"/>
      <c r="E857" s="216"/>
      <c r="F857" s="216"/>
      <c r="G857" s="216"/>
      <c r="H857" s="217"/>
      <c r="I857" s="218"/>
      <c r="J857" s="218"/>
      <c r="K857" s="267"/>
      <c r="L857" s="267"/>
      <c r="M857" s="267"/>
      <c r="N857" s="267"/>
      <c r="O857" s="267"/>
      <c r="P857" s="219"/>
      <c r="Q857" s="268"/>
      <c r="R857" s="216" t="str">
        <f ca="1">IF(ISERROR($V857),"",OFFSET('Smelter Look-up'!$C$4,$V857-4,0)&amp;"")</f>
        <v/>
      </c>
      <c r="S857" s="224" t="str">
        <f t="shared" ca="1" si="15"/>
        <v/>
      </c>
      <c r="T857" s="224" t="str">
        <f ca="1">IF(B857="","",IF(ISERROR(MATCH($J857,SorP!$B$1:$B$6230,0)),"",INDIRECT("'SorP'!$A$"&amp;MATCH($J857,SorP!$B$1:$B$6230,0))))</f>
        <v/>
      </c>
      <c r="U857" s="239"/>
      <c r="V857" s="269" t="e">
        <f>IF(C857="",NA(),MATCH($B857&amp;$C857,'Smelter Look-up'!$J:$J,0))</f>
        <v>#N/A</v>
      </c>
      <c r="W857" s="270"/>
      <c r="X857" s="270">
        <f t="shared" si="16"/>
        <v>0</v>
      </c>
      <c r="Y857" s="270"/>
      <c r="Z857" s="270"/>
      <c r="AB857" s="272" t="str">
        <f t="shared" si="17"/>
        <v/>
      </c>
    </row>
    <row r="858" spans="1:28" s="271" customFormat="1" ht="20.25" customHeight="1">
      <c r="A858" s="215"/>
      <c r="B858" s="359"/>
      <c r="C858" s="360"/>
      <c r="D858" s="216"/>
      <c r="E858" s="216"/>
      <c r="F858" s="216"/>
      <c r="G858" s="216"/>
      <c r="H858" s="217"/>
      <c r="I858" s="218"/>
      <c r="J858" s="218"/>
      <c r="K858" s="267"/>
      <c r="L858" s="267"/>
      <c r="M858" s="267"/>
      <c r="N858" s="267"/>
      <c r="O858" s="267"/>
      <c r="P858" s="219"/>
      <c r="Q858" s="268"/>
      <c r="R858" s="216" t="str">
        <f ca="1">IF(ISERROR($V858),"",OFFSET('Smelter Look-up'!$C$4,$V858-4,0)&amp;"")</f>
        <v/>
      </c>
      <c r="S858" s="224" t="str">
        <f t="shared" ref="S858:S915" ca="1" si="18">IF(B858="","",IF(ISERROR(MATCH($E858,CL,0)),"Unknown",INDIRECT("'C'!$A$"&amp;MATCH($E858,CL,0)+1)))</f>
        <v/>
      </c>
      <c r="T858" s="224" t="str">
        <f ca="1">IF(B858="","",IF(ISERROR(MATCH($J858,SorP!$B$1:$B$6230,0)),"",INDIRECT("'SorP'!$A$"&amp;MATCH($J858,SorP!$B$1:$B$6230,0))))</f>
        <v/>
      </c>
      <c r="U858" s="239"/>
      <c r="V858" s="269" t="e">
        <f>IF(C858="",NA(),MATCH($B858&amp;$C858,'Smelter Look-up'!$J:$J,0))</f>
        <v>#N/A</v>
      </c>
      <c r="W858" s="270"/>
      <c r="X858" s="270">
        <f t="shared" ref="X858:X915" si="19">IF(AND(C858="Smelter not listed",OR(LEN(D858)=0,LEN(E858)=0)),1,0)</f>
        <v>0</v>
      </c>
      <c r="Y858" s="270"/>
      <c r="Z858" s="270"/>
      <c r="AB858" s="272" t="str">
        <f t="shared" ref="AB858:AB915" si="20">B858&amp;C858</f>
        <v/>
      </c>
    </row>
    <row r="859" spans="1:28" s="271" customFormat="1" ht="20.25" customHeight="1">
      <c r="A859" s="215"/>
      <c r="B859" s="359"/>
      <c r="C859" s="360"/>
      <c r="D859" s="216"/>
      <c r="E859" s="216"/>
      <c r="F859" s="216"/>
      <c r="G859" s="216"/>
      <c r="H859" s="217"/>
      <c r="I859" s="218"/>
      <c r="J859" s="218"/>
      <c r="K859" s="267"/>
      <c r="L859" s="267"/>
      <c r="M859" s="267"/>
      <c r="N859" s="267"/>
      <c r="O859" s="267"/>
      <c r="P859" s="219"/>
      <c r="Q859" s="268"/>
      <c r="R859" s="216" t="str">
        <f ca="1">IF(ISERROR($V859),"",OFFSET('Smelter Look-up'!$C$4,$V859-4,0)&amp;"")</f>
        <v/>
      </c>
      <c r="S859" s="224" t="str">
        <f t="shared" ca="1" si="18"/>
        <v/>
      </c>
      <c r="T859" s="224" t="str">
        <f ca="1">IF(B859="","",IF(ISERROR(MATCH($J859,SorP!$B$1:$B$6230,0)),"",INDIRECT("'SorP'!$A$"&amp;MATCH($J859,SorP!$B$1:$B$6230,0))))</f>
        <v/>
      </c>
      <c r="U859" s="239"/>
      <c r="V859" s="269" t="e">
        <f>IF(C859="",NA(),MATCH($B859&amp;$C859,'Smelter Look-up'!$J:$J,0))</f>
        <v>#N/A</v>
      </c>
      <c r="W859" s="270"/>
      <c r="X859" s="270">
        <f t="shared" si="19"/>
        <v>0</v>
      </c>
      <c r="Y859" s="270"/>
      <c r="Z859" s="270"/>
      <c r="AB859" s="272" t="str">
        <f t="shared" si="20"/>
        <v/>
      </c>
    </row>
    <row r="860" spans="1:28" s="271" customFormat="1" ht="20.25" customHeight="1">
      <c r="A860" s="215"/>
      <c r="B860" s="359"/>
      <c r="C860" s="360"/>
      <c r="D860" s="216"/>
      <c r="E860" s="216"/>
      <c r="F860" s="216"/>
      <c r="G860" s="216"/>
      <c r="H860" s="217"/>
      <c r="I860" s="218"/>
      <c r="J860" s="218"/>
      <c r="K860" s="267"/>
      <c r="L860" s="267"/>
      <c r="M860" s="267"/>
      <c r="N860" s="267"/>
      <c r="O860" s="267"/>
      <c r="P860" s="219"/>
      <c r="Q860" s="268"/>
      <c r="R860" s="216" t="str">
        <f ca="1">IF(ISERROR($V860),"",OFFSET('Smelter Look-up'!$C$4,$V860-4,0)&amp;"")</f>
        <v/>
      </c>
      <c r="S860" s="224" t="str">
        <f t="shared" ca="1" si="18"/>
        <v/>
      </c>
      <c r="T860" s="224" t="str">
        <f ca="1">IF(B860="","",IF(ISERROR(MATCH($J860,SorP!$B$1:$B$6230,0)),"",INDIRECT("'SorP'!$A$"&amp;MATCH($J860,SorP!$B$1:$B$6230,0))))</f>
        <v/>
      </c>
      <c r="U860" s="239"/>
      <c r="V860" s="269" t="e">
        <f>IF(C860="",NA(),MATCH($B860&amp;$C860,'Smelter Look-up'!$J:$J,0))</f>
        <v>#N/A</v>
      </c>
      <c r="W860" s="270"/>
      <c r="X860" s="270">
        <f t="shared" si="19"/>
        <v>0</v>
      </c>
      <c r="Y860" s="270"/>
      <c r="Z860" s="270"/>
      <c r="AB860" s="272" t="str">
        <f t="shared" si="20"/>
        <v/>
      </c>
    </row>
    <row r="861" spans="1:28" s="271" customFormat="1" ht="20.25" customHeight="1">
      <c r="A861" s="215"/>
      <c r="B861" s="359"/>
      <c r="C861" s="360"/>
      <c r="D861" s="216"/>
      <c r="E861" s="216"/>
      <c r="F861" s="216"/>
      <c r="G861" s="216"/>
      <c r="H861" s="217"/>
      <c r="I861" s="218"/>
      <c r="J861" s="218"/>
      <c r="K861" s="267"/>
      <c r="L861" s="267"/>
      <c r="M861" s="267"/>
      <c r="N861" s="267"/>
      <c r="O861" s="267"/>
      <c r="P861" s="219"/>
      <c r="Q861" s="268"/>
      <c r="R861" s="216" t="str">
        <f ca="1">IF(ISERROR($V861),"",OFFSET('Smelter Look-up'!$C$4,$V861-4,0)&amp;"")</f>
        <v/>
      </c>
      <c r="S861" s="224" t="str">
        <f t="shared" ca="1" si="18"/>
        <v/>
      </c>
      <c r="T861" s="224" t="str">
        <f ca="1">IF(B861="","",IF(ISERROR(MATCH($J861,SorP!$B$1:$B$6230,0)),"",INDIRECT("'SorP'!$A$"&amp;MATCH($J861,SorP!$B$1:$B$6230,0))))</f>
        <v/>
      </c>
      <c r="U861" s="239"/>
      <c r="V861" s="269" t="e">
        <f>IF(C861="",NA(),MATCH($B861&amp;$C861,'Smelter Look-up'!$J:$J,0))</f>
        <v>#N/A</v>
      </c>
      <c r="W861" s="270"/>
      <c r="X861" s="270">
        <f t="shared" si="19"/>
        <v>0</v>
      </c>
      <c r="Y861" s="270"/>
      <c r="Z861" s="270"/>
      <c r="AB861" s="272" t="str">
        <f t="shared" si="20"/>
        <v/>
      </c>
    </row>
    <row r="862" spans="1:28" s="271" customFormat="1" ht="20.25" customHeight="1">
      <c r="A862" s="215"/>
      <c r="B862" s="359"/>
      <c r="C862" s="360"/>
      <c r="D862" s="216"/>
      <c r="E862" s="216"/>
      <c r="F862" s="216"/>
      <c r="G862" s="216"/>
      <c r="H862" s="217"/>
      <c r="I862" s="218"/>
      <c r="J862" s="218"/>
      <c r="K862" s="267"/>
      <c r="L862" s="267"/>
      <c r="M862" s="267"/>
      <c r="N862" s="267"/>
      <c r="O862" s="267"/>
      <c r="P862" s="219"/>
      <c r="Q862" s="268"/>
      <c r="R862" s="216" t="str">
        <f ca="1">IF(ISERROR($V862),"",OFFSET('Smelter Look-up'!$C$4,$V862-4,0)&amp;"")</f>
        <v/>
      </c>
      <c r="S862" s="224" t="str">
        <f t="shared" ca="1" si="18"/>
        <v/>
      </c>
      <c r="T862" s="224" t="str">
        <f ca="1">IF(B862="","",IF(ISERROR(MATCH($J862,SorP!$B$1:$B$6230,0)),"",INDIRECT("'SorP'!$A$"&amp;MATCH($J862,SorP!$B$1:$B$6230,0))))</f>
        <v/>
      </c>
      <c r="U862" s="239"/>
      <c r="V862" s="269" t="e">
        <f>IF(C862="",NA(),MATCH($B862&amp;$C862,'Smelter Look-up'!$J:$J,0))</f>
        <v>#N/A</v>
      </c>
      <c r="W862" s="270"/>
      <c r="X862" s="270">
        <f t="shared" si="19"/>
        <v>0</v>
      </c>
      <c r="Y862" s="270"/>
      <c r="Z862" s="270"/>
      <c r="AB862" s="272" t="str">
        <f t="shared" si="20"/>
        <v/>
      </c>
    </row>
    <row r="863" spans="1:28" s="271" customFormat="1" ht="20.25" customHeight="1">
      <c r="A863" s="215"/>
      <c r="B863" s="359"/>
      <c r="C863" s="360"/>
      <c r="D863" s="216"/>
      <c r="E863" s="216"/>
      <c r="F863" s="216"/>
      <c r="G863" s="216"/>
      <c r="H863" s="217"/>
      <c r="I863" s="218"/>
      <c r="J863" s="218"/>
      <c r="K863" s="267"/>
      <c r="L863" s="267"/>
      <c r="M863" s="267"/>
      <c r="N863" s="267"/>
      <c r="O863" s="267"/>
      <c r="P863" s="219"/>
      <c r="Q863" s="268"/>
      <c r="R863" s="216" t="str">
        <f ca="1">IF(ISERROR($V863),"",OFFSET('Smelter Look-up'!$C$4,$V863-4,0)&amp;"")</f>
        <v/>
      </c>
      <c r="S863" s="224" t="str">
        <f t="shared" ca="1" si="18"/>
        <v/>
      </c>
      <c r="T863" s="224" t="str">
        <f ca="1">IF(B863="","",IF(ISERROR(MATCH($J863,SorP!$B$1:$B$6230,0)),"",INDIRECT("'SorP'!$A$"&amp;MATCH($J863,SorP!$B$1:$B$6230,0))))</f>
        <v/>
      </c>
      <c r="U863" s="239"/>
      <c r="V863" s="269" t="e">
        <f>IF(C863="",NA(),MATCH($B863&amp;$C863,'Smelter Look-up'!$J:$J,0))</f>
        <v>#N/A</v>
      </c>
      <c r="W863" s="270"/>
      <c r="X863" s="270">
        <f t="shared" si="19"/>
        <v>0</v>
      </c>
      <c r="Y863" s="270"/>
      <c r="Z863" s="270"/>
      <c r="AB863" s="272" t="str">
        <f t="shared" si="20"/>
        <v/>
      </c>
    </row>
    <row r="864" spans="1:28" s="271" customFormat="1" ht="20.25" customHeight="1">
      <c r="A864" s="215"/>
      <c r="B864" s="359"/>
      <c r="C864" s="360"/>
      <c r="D864" s="216"/>
      <c r="E864" s="216"/>
      <c r="F864" s="216"/>
      <c r="G864" s="216"/>
      <c r="H864" s="217"/>
      <c r="I864" s="218"/>
      <c r="J864" s="218"/>
      <c r="K864" s="267"/>
      <c r="L864" s="267"/>
      <c r="M864" s="267"/>
      <c r="N864" s="267"/>
      <c r="O864" s="267"/>
      <c r="P864" s="219"/>
      <c r="Q864" s="268"/>
      <c r="R864" s="216" t="str">
        <f ca="1">IF(ISERROR($V864),"",OFFSET('Smelter Look-up'!$C$4,$V864-4,0)&amp;"")</f>
        <v/>
      </c>
      <c r="S864" s="224" t="str">
        <f t="shared" ca="1" si="18"/>
        <v/>
      </c>
      <c r="T864" s="224" t="str">
        <f ca="1">IF(B864="","",IF(ISERROR(MATCH($J864,SorP!$B$1:$B$6230,0)),"",INDIRECT("'SorP'!$A$"&amp;MATCH($J864,SorP!$B$1:$B$6230,0))))</f>
        <v/>
      </c>
      <c r="U864" s="239"/>
      <c r="V864" s="269" t="e">
        <f>IF(C864="",NA(),MATCH($B864&amp;$C864,'Smelter Look-up'!$J:$J,0))</f>
        <v>#N/A</v>
      </c>
      <c r="W864" s="270"/>
      <c r="X864" s="270">
        <f t="shared" si="19"/>
        <v>0</v>
      </c>
      <c r="Y864" s="270"/>
      <c r="Z864" s="270"/>
      <c r="AB864" s="272" t="str">
        <f t="shared" si="20"/>
        <v/>
      </c>
    </row>
    <row r="865" spans="1:28" s="271" customFormat="1" ht="20.25" customHeight="1">
      <c r="A865" s="215"/>
      <c r="B865" s="359"/>
      <c r="C865" s="360"/>
      <c r="D865" s="216"/>
      <c r="E865" s="216"/>
      <c r="F865" s="216"/>
      <c r="G865" s="216"/>
      <c r="H865" s="217"/>
      <c r="I865" s="218"/>
      <c r="J865" s="218"/>
      <c r="K865" s="267"/>
      <c r="L865" s="267"/>
      <c r="M865" s="267"/>
      <c r="N865" s="267"/>
      <c r="O865" s="267"/>
      <c r="P865" s="219"/>
      <c r="Q865" s="268"/>
      <c r="R865" s="216" t="str">
        <f ca="1">IF(ISERROR($V865),"",OFFSET('Smelter Look-up'!$C$4,$V865-4,0)&amp;"")</f>
        <v/>
      </c>
      <c r="S865" s="224" t="str">
        <f t="shared" ca="1" si="18"/>
        <v/>
      </c>
      <c r="T865" s="224" t="str">
        <f ca="1">IF(B865="","",IF(ISERROR(MATCH($J865,SorP!$B$1:$B$6230,0)),"",INDIRECT("'SorP'!$A$"&amp;MATCH($J865,SorP!$B$1:$B$6230,0))))</f>
        <v/>
      </c>
      <c r="U865" s="239"/>
      <c r="V865" s="269" t="e">
        <f>IF(C865="",NA(),MATCH($B865&amp;$C865,'Smelter Look-up'!$J:$J,0))</f>
        <v>#N/A</v>
      </c>
      <c r="W865" s="270"/>
      <c r="X865" s="270">
        <f t="shared" si="19"/>
        <v>0</v>
      </c>
      <c r="Y865" s="270"/>
      <c r="Z865" s="270"/>
      <c r="AB865" s="272" t="str">
        <f t="shared" si="20"/>
        <v/>
      </c>
    </row>
    <row r="866" spans="1:28" s="271" customFormat="1" ht="20.25" customHeight="1">
      <c r="A866" s="215"/>
      <c r="B866" s="359"/>
      <c r="C866" s="360"/>
      <c r="D866" s="216"/>
      <c r="E866" s="216"/>
      <c r="F866" s="216"/>
      <c r="G866" s="216"/>
      <c r="H866" s="217"/>
      <c r="I866" s="218"/>
      <c r="J866" s="218"/>
      <c r="K866" s="267"/>
      <c r="L866" s="267"/>
      <c r="M866" s="267"/>
      <c r="N866" s="267"/>
      <c r="O866" s="267"/>
      <c r="P866" s="219"/>
      <c r="Q866" s="268"/>
      <c r="R866" s="216" t="str">
        <f ca="1">IF(ISERROR($V866),"",OFFSET('Smelter Look-up'!$C$4,$V866-4,0)&amp;"")</f>
        <v/>
      </c>
      <c r="S866" s="224" t="str">
        <f t="shared" ca="1" si="18"/>
        <v/>
      </c>
      <c r="T866" s="224" t="str">
        <f ca="1">IF(B866="","",IF(ISERROR(MATCH($J866,SorP!$B$1:$B$6230,0)),"",INDIRECT("'SorP'!$A$"&amp;MATCH($J866,SorP!$B$1:$B$6230,0))))</f>
        <v/>
      </c>
      <c r="U866" s="239"/>
      <c r="V866" s="269" t="e">
        <f>IF(C866="",NA(),MATCH($B866&amp;$C866,'Smelter Look-up'!$J:$J,0))</f>
        <v>#N/A</v>
      </c>
      <c r="W866" s="270"/>
      <c r="X866" s="270">
        <f t="shared" si="19"/>
        <v>0</v>
      </c>
      <c r="Y866" s="270"/>
      <c r="Z866" s="270"/>
      <c r="AB866" s="272" t="str">
        <f t="shared" si="20"/>
        <v/>
      </c>
    </row>
    <row r="867" spans="1:28" s="271" customFormat="1" ht="20.25" customHeight="1">
      <c r="A867" s="215"/>
      <c r="B867" s="359"/>
      <c r="C867" s="360"/>
      <c r="D867" s="216"/>
      <c r="E867" s="216"/>
      <c r="F867" s="216"/>
      <c r="G867" s="216"/>
      <c r="H867" s="217"/>
      <c r="I867" s="218"/>
      <c r="J867" s="218"/>
      <c r="K867" s="267"/>
      <c r="L867" s="267"/>
      <c r="M867" s="267"/>
      <c r="N867" s="267"/>
      <c r="O867" s="267"/>
      <c r="P867" s="219"/>
      <c r="Q867" s="268"/>
      <c r="R867" s="216" t="str">
        <f ca="1">IF(ISERROR($V867),"",OFFSET('Smelter Look-up'!$C$4,$V867-4,0)&amp;"")</f>
        <v/>
      </c>
      <c r="S867" s="224" t="str">
        <f t="shared" ca="1" si="18"/>
        <v/>
      </c>
      <c r="T867" s="224" t="str">
        <f ca="1">IF(B867="","",IF(ISERROR(MATCH($J867,SorP!$B$1:$B$6230,0)),"",INDIRECT("'SorP'!$A$"&amp;MATCH($J867,SorP!$B$1:$B$6230,0))))</f>
        <v/>
      </c>
      <c r="U867" s="239"/>
      <c r="V867" s="269" t="e">
        <f>IF(C867="",NA(),MATCH($B867&amp;$C867,'Smelter Look-up'!$J:$J,0))</f>
        <v>#N/A</v>
      </c>
      <c r="W867" s="270"/>
      <c r="X867" s="270">
        <f t="shared" si="19"/>
        <v>0</v>
      </c>
      <c r="Y867" s="270"/>
      <c r="Z867" s="270"/>
      <c r="AB867" s="272" t="str">
        <f t="shared" si="20"/>
        <v/>
      </c>
    </row>
    <row r="868" spans="1:28" s="271" customFormat="1" ht="20.25" customHeight="1">
      <c r="A868" s="215"/>
      <c r="B868" s="359"/>
      <c r="C868" s="360"/>
      <c r="D868" s="216"/>
      <c r="E868" s="216"/>
      <c r="F868" s="216"/>
      <c r="G868" s="216"/>
      <c r="H868" s="217"/>
      <c r="I868" s="218"/>
      <c r="J868" s="218"/>
      <c r="K868" s="267"/>
      <c r="L868" s="267"/>
      <c r="M868" s="267"/>
      <c r="N868" s="267"/>
      <c r="O868" s="267"/>
      <c r="P868" s="219"/>
      <c r="Q868" s="268"/>
      <c r="R868" s="216" t="str">
        <f ca="1">IF(ISERROR($V868),"",OFFSET('Smelter Look-up'!$C$4,$V868-4,0)&amp;"")</f>
        <v/>
      </c>
      <c r="S868" s="224" t="str">
        <f t="shared" ca="1" si="18"/>
        <v/>
      </c>
      <c r="T868" s="224" t="str">
        <f ca="1">IF(B868="","",IF(ISERROR(MATCH($J868,SorP!$B$1:$B$6230,0)),"",INDIRECT("'SorP'!$A$"&amp;MATCH($J868,SorP!$B$1:$B$6230,0))))</f>
        <v/>
      </c>
      <c r="U868" s="239"/>
      <c r="V868" s="269" t="e">
        <f>IF(C868="",NA(),MATCH($B868&amp;$C868,'Smelter Look-up'!$J:$J,0))</f>
        <v>#N/A</v>
      </c>
      <c r="W868" s="270"/>
      <c r="X868" s="270">
        <f t="shared" si="19"/>
        <v>0</v>
      </c>
      <c r="Y868" s="270"/>
      <c r="Z868" s="270"/>
      <c r="AB868" s="272" t="str">
        <f t="shared" si="20"/>
        <v/>
      </c>
    </row>
    <row r="869" spans="1:28" s="271" customFormat="1" ht="20.25" customHeight="1">
      <c r="A869" s="215"/>
      <c r="B869" s="359"/>
      <c r="C869" s="360"/>
      <c r="D869" s="216"/>
      <c r="E869" s="216"/>
      <c r="F869" s="216"/>
      <c r="G869" s="216"/>
      <c r="H869" s="217"/>
      <c r="I869" s="218"/>
      <c r="J869" s="218"/>
      <c r="K869" s="267"/>
      <c r="L869" s="267"/>
      <c r="M869" s="267"/>
      <c r="N869" s="267"/>
      <c r="O869" s="267"/>
      <c r="P869" s="219"/>
      <c r="Q869" s="268"/>
      <c r="R869" s="216" t="str">
        <f ca="1">IF(ISERROR($V869),"",OFFSET('Smelter Look-up'!$C$4,$V869-4,0)&amp;"")</f>
        <v/>
      </c>
      <c r="S869" s="224" t="str">
        <f t="shared" ca="1" si="18"/>
        <v/>
      </c>
      <c r="T869" s="224" t="str">
        <f ca="1">IF(B869="","",IF(ISERROR(MATCH($J869,SorP!$B$1:$B$6230,0)),"",INDIRECT("'SorP'!$A$"&amp;MATCH($J869,SorP!$B$1:$B$6230,0))))</f>
        <v/>
      </c>
      <c r="U869" s="239"/>
      <c r="V869" s="269" t="e">
        <f>IF(C869="",NA(),MATCH($B869&amp;$C869,'Smelter Look-up'!$J:$J,0))</f>
        <v>#N/A</v>
      </c>
      <c r="W869" s="270"/>
      <c r="X869" s="270">
        <f t="shared" si="19"/>
        <v>0</v>
      </c>
      <c r="Y869" s="270"/>
      <c r="Z869" s="270"/>
      <c r="AB869" s="272" t="str">
        <f t="shared" si="20"/>
        <v/>
      </c>
    </row>
    <row r="870" spans="1:28" s="271" customFormat="1" ht="20.25" customHeight="1">
      <c r="A870" s="215"/>
      <c r="B870" s="359"/>
      <c r="C870" s="360"/>
      <c r="D870" s="216"/>
      <c r="E870" s="216"/>
      <c r="F870" s="216"/>
      <c r="G870" s="216"/>
      <c r="H870" s="217"/>
      <c r="I870" s="218"/>
      <c r="J870" s="218"/>
      <c r="K870" s="267"/>
      <c r="L870" s="267"/>
      <c r="M870" s="267"/>
      <c r="N870" s="267"/>
      <c r="O870" s="267"/>
      <c r="P870" s="219"/>
      <c r="Q870" s="268"/>
      <c r="R870" s="216" t="str">
        <f ca="1">IF(ISERROR($V870),"",OFFSET('Smelter Look-up'!$C$4,$V870-4,0)&amp;"")</f>
        <v/>
      </c>
      <c r="S870" s="224" t="str">
        <f t="shared" ca="1" si="18"/>
        <v/>
      </c>
      <c r="T870" s="224" t="str">
        <f ca="1">IF(B870="","",IF(ISERROR(MATCH($J870,SorP!$B$1:$B$6230,0)),"",INDIRECT("'SorP'!$A$"&amp;MATCH($J870,SorP!$B$1:$B$6230,0))))</f>
        <v/>
      </c>
      <c r="U870" s="239"/>
      <c r="V870" s="269" t="e">
        <f>IF(C870="",NA(),MATCH($B870&amp;$C870,'Smelter Look-up'!$J:$J,0))</f>
        <v>#N/A</v>
      </c>
      <c r="W870" s="270"/>
      <c r="X870" s="270">
        <f t="shared" si="19"/>
        <v>0</v>
      </c>
      <c r="Y870" s="270"/>
      <c r="Z870" s="270"/>
      <c r="AB870" s="272" t="str">
        <f t="shared" si="20"/>
        <v/>
      </c>
    </row>
    <row r="871" spans="1:28" s="271" customFormat="1" ht="20.25" customHeight="1">
      <c r="A871" s="215"/>
      <c r="B871" s="359"/>
      <c r="C871" s="360"/>
      <c r="D871" s="216"/>
      <c r="E871" s="216"/>
      <c r="F871" s="216"/>
      <c r="G871" s="216"/>
      <c r="H871" s="217"/>
      <c r="I871" s="218"/>
      <c r="J871" s="218"/>
      <c r="K871" s="267"/>
      <c r="L871" s="267"/>
      <c r="M871" s="267"/>
      <c r="N871" s="267"/>
      <c r="O871" s="267"/>
      <c r="P871" s="219"/>
      <c r="Q871" s="268"/>
      <c r="R871" s="216" t="str">
        <f ca="1">IF(ISERROR($V871),"",OFFSET('Smelter Look-up'!$C$4,$V871-4,0)&amp;"")</f>
        <v/>
      </c>
      <c r="S871" s="224" t="str">
        <f t="shared" ca="1" si="18"/>
        <v/>
      </c>
      <c r="T871" s="224" t="str">
        <f ca="1">IF(B871="","",IF(ISERROR(MATCH($J871,SorP!$B$1:$B$6230,0)),"",INDIRECT("'SorP'!$A$"&amp;MATCH($J871,SorP!$B$1:$B$6230,0))))</f>
        <v/>
      </c>
      <c r="U871" s="239"/>
      <c r="V871" s="269" t="e">
        <f>IF(C871="",NA(),MATCH($B871&amp;$C871,'Smelter Look-up'!$J:$J,0))</f>
        <v>#N/A</v>
      </c>
      <c r="W871" s="270"/>
      <c r="X871" s="270">
        <f t="shared" si="19"/>
        <v>0</v>
      </c>
      <c r="Y871" s="270"/>
      <c r="Z871" s="270"/>
      <c r="AB871" s="272" t="str">
        <f t="shared" si="20"/>
        <v/>
      </c>
    </row>
    <row r="872" spans="1:28" s="271" customFormat="1" ht="20.25" customHeight="1">
      <c r="A872" s="215"/>
      <c r="B872" s="359"/>
      <c r="C872" s="360"/>
      <c r="D872" s="216"/>
      <c r="E872" s="216"/>
      <c r="F872" s="216"/>
      <c r="G872" s="216"/>
      <c r="H872" s="217"/>
      <c r="I872" s="218"/>
      <c r="J872" s="218"/>
      <c r="K872" s="267"/>
      <c r="L872" s="267"/>
      <c r="M872" s="267"/>
      <c r="N872" s="267"/>
      <c r="O872" s="267"/>
      <c r="P872" s="219"/>
      <c r="Q872" s="268"/>
      <c r="R872" s="216" t="str">
        <f ca="1">IF(ISERROR($V872),"",OFFSET('Smelter Look-up'!$C$4,$V872-4,0)&amp;"")</f>
        <v/>
      </c>
      <c r="S872" s="224" t="str">
        <f t="shared" ca="1" si="18"/>
        <v/>
      </c>
      <c r="T872" s="224" t="str">
        <f ca="1">IF(B872="","",IF(ISERROR(MATCH($J872,SorP!$B$1:$B$6230,0)),"",INDIRECT("'SorP'!$A$"&amp;MATCH($J872,SorP!$B$1:$B$6230,0))))</f>
        <v/>
      </c>
      <c r="U872" s="239"/>
      <c r="V872" s="269" t="e">
        <f>IF(C872="",NA(),MATCH($B872&amp;$C872,'Smelter Look-up'!$J:$J,0))</f>
        <v>#N/A</v>
      </c>
      <c r="W872" s="270"/>
      <c r="X872" s="270">
        <f t="shared" si="19"/>
        <v>0</v>
      </c>
      <c r="Y872" s="270"/>
      <c r="Z872" s="270"/>
      <c r="AB872" s="272" t="str">
        <f t="shared" si="20"/>
        <v/>
      </c>
    </row>
    <row r="873" spans="1:28" s="271" customFormat="1" ht="20.25" customHeight="1">
      <c r="A873" s="215"/>
      <c r="B873" s="359"/>
      <c r="C873" s="360"/>
      <c r="D873" s="216"/>
      <c r="E873" s="216"/>
      <c r="F873" s="216"/>
      <c r="G873" s="216"/>
      <c r="H873" s="217"/>
      <c r="I873" s="218"/>
      <c r="J873" s="218"/>
      <c r="K873" s="267"/>
      <c r="L873" s="267"/>
      <c r="M873" s="267"/>
      <c r="N873" s="267"/>
      <c r="O873" s="267"/>
      <c r="P873" s="219"/>
      <c r="Q873" s="268"/>
      <c r="R873" s="216" t="str">
        <f ca="1">IF(ISERROR($V873),"",OFFSET('Smelter Look-up'!$C$4,$V873-4,0)&amp;"")</f>
        <v/>
      </c>
      <c r="S873" s="224" t="str">
        <f t="shared" ca="1" si="18"/>
        <v/>
      </c>
      <c r="T873" s="224" t="str">
        <f ca="1">IF(B873="","",IF(ISERROR(MATCH($J873,SorP!$B$1:$B$6230,0)),"",INDIRECT("'SorP'!$A$"&amp;MATCH($J873,SorP!$B$1:$B$6230,0))))</f>
        <v/>
      </c>
      <c r="U873" s="239"/>
      <c r="V873" s="269" t="e">
        <f>IF(C873="",NA(),MATCH($B873&amp;$C873,'Smelter Look-up'!$J:$J,0))</f>
        <v>#N/A</v>
      </c>
      <c r="W873" s="270"/>
      <c r="X873" s="270">
        <f t="shared" si="19"/>
        <v>0</v>
      </c>
      <c r="Y873" s="270"/>
      <c r="Z873" s="270"/>
      <c r="AB873" s="272" t="str">
        <f t="shared" si="20"/>
        <v/>
      </c>
    </row>
    <row r="874" spans="1:28" s="271" customFormat="1" ht="20.25" customHeight="1">
      <c r="A874" s="215"/>
      <c r="B874" s="359"/>
      <c r="C874" s="360"/>
      <c r="D874" s="216"/>
      <c r="E874" s="216"/>
      <c r="F874" s="216"/>
      <c r="G874" s="216"/>
      <c r="H874" s="217"/>
      <c r="I874" s="218"/>
      <c r="J874" s="218"/>
      <c r="K874" s="267"/>
      <c r="L874" s="267"/>
      <c r="M874" s="267"/>
      <c r="N874" s="267"/>
      <c r="O874" s="267"/>
      <c r="P874" s="219"/>
      <c r="Q874" s="268"/>
      <c r="R874" s="216" t="str">
        <f ca="1">IF(ISERROR($V874),"",OFFSET('Smelter Look-up'!$C$4,$V874-4,0)&amp;"")</f>
        <v/>
      </c>
      <c r="S874" s="224" t="str">
        <f t="shared" ca="1" si="18"/>
        <v/>
      </c>
      <c r="T874" s="224" t="str">
        <f ca="1">IF(B874="","",IF(ISERROR(MATCH($J874,SorP!$B$1:$B$6230,0)),"",INDIRECT("'SorP'!$A$"&amp;MATCH($J874,SorP!$B$1:$B$6230,0))))</f>
        <v/>
      </c>
      <c r="U874" s="239"/>
      <c r="V874" s="269" t="e">
        <f>IF(C874="",NA(),MATCH($B874&amp;$C874,'Smelter Look-up'!$J:$J,0))</f>
        <v>#N/A</v>
      </c>
      <c r="W874" s="270"/>
      <c r="X874" s="270">
        <f t="shared" si="19"/>
        <v>0</v>
      </c>
      <c r="Y874" s="270"/>
      <c r="Z874" s="270"/>
      <c r="AB874" s="272" t="str">
        <f t="shared" si="20"/>
        <v/>
      </c>
    </row>
    <row r="875" spans="1:28" s="271" customFormat="1" ht="20.25" customHeight="1">
      <c r="A875" s="215"/>
      <c r="B875" s="359"/>
      <c r="C875" s="360"/>
      <c r="D875" s="216"/>
      <c r="E875" s="216"/>
      <c r="F875" s="216"/>
      <c r="G875" s="216"/>
      <c r="H875" s="217"/>
      <c r="I875" s="218"/>
      <c r="J875" s="218"/>
      <c r="K875" s="267"/>
      <c r="L875" s="267"/>
      <c r="M875" s="267"/>
      <c r="N875" s="267"/>
      <c r="O875" s="267"/>
      <c r="P875" s="219"/>
      <c r="Q875" s="268"/>
      <c r="R875" s="216" t="str">
        <f ca="1">IF(ISERROR($V875),"",OFFSET('Smelter Look-up'!$C$4,$V875-4,0)&amp;"")</f>
        <v/>
      </c>
      <c r="S875" s="224" t="str">
        <f t="shared" ca="1" si="18"/>
        <v/>
      </c>
      <c r="T875" s="224" t="str">
        <f ca="1">IF(B875="","",IF(ISERROR(MATCH($J875,SorP!$B$1:$B$6230,0)),"",INDIRECT("'SorP'!$A$"&amp;MATCH($J875,SorP!$B$1:$B$6230,0))))</f>
        <v/>
      </c>
      <c r="U875" s="239"/>
      <c r="V875" s="269" t="e">
        <f>IF(C875="",NA(),MATCH($B875&amp;$C875,'Smelter Look-up'!$J:$J,0))</f>
        <v>#N/A</v>
      </c>
      <c r="W875" s="270"/>
      <c r="X875" s="270">
        <f t="shared" si="19"/>
        <v>0</v>
      </c>
      <c r="Y875" s="270"/>
      <c r="Z875" s="270"/>
      <c r="AB875" s="272" t="str">
        <f t="shared" si="20"/>
        <v/>
      </c>
    </row>
    <row r="876" spans="1:28" s="271" customFormat="1" ht="20.25" customHeight="1">
      <c r="A876" s="215"/>
      <c r="B876" s="359"/>
      <c r="C876" s="360"/>
      <c r="D876" s="216"/>
      <c r="E876" s="216"/>
      <c r="F876" s="216"/>
      <c r="G876" s="216"/>
      <c r="H876" s="217"/>
      <c r="I876" s="218"/>
      <c r="J876" s="218"/>
      <c r="K876" s="267"/>
      <c r="L876" s="267"/>
      <c r="M876" s="267"/>
      <c r="N876" s="267"/>
      <c r="O876" s="267"/>
      <c r="P876" s="219"/>
      <c r="Q876" s="268"/>
      <c r="R876" s="216" t="str">
        <f ca="1">IF(ISERROR($V876),"",OFFSET('Smelter Look-up'!$C$4,$V876-4,0)&amp;"")</f>
        <v/>
      </c>
      <c r="S876" s="224" t="str">
        <f t="shared" ca="1" si="18"/>
        <v/>
      </c>
      <c r="T876" s="224" t="str">
        <f ca="1">IF(B876="","",IF(ISERROR(MATCH($J876,SorP!$B$1:$B$6230,0)),"",INDIRECT("'SorP'!$A$"&amp;MATCH($J876,SorP!$B$1:$B$6230,0))))</f>
        <v/>
      </c>
      <c r="U876" s="239"/>
      <c r="V876" s="269" t="e">
        <f>IF(C876="",NA(),MATCH($B876&amp;$C876,'Smelter Look-up'!$J:$J,0))</f>
        <v>#N/A</v>
      </c>
      <c r="W876" s="270"/>
      <c r="X876" s="270">
        <f t="shared" si="19"/>
        <v>0</v>
      </c>
      <c r="Y876" s="270"/>
      <c r="Z876" s="270"/>
      <c r="AB876" s="272" t="str">
        <f t="shared" si="20"/>
        <v/>
      </c>
    </row>
    <row r="877" spans="1:28" s="271" customFormat="1" ht="20.25" customHeight="1">
      <c r="A877" s="215"/>
      <c r="B877" s="359"/>
      <c r="C877" s="360"/>
      <c r="D877" s="216"/>
      <c r="E877" s="216"/>
      <c r="F877" s="216"/>
      <c r="G877" s="216"/>
      <c r="H877" s="217"/>
      <c r="I877" s="218"/>
      <c r="J877" s="218"/>
      <c r="K877" s="267"/>
      <c r="L877" s="267"/>
      <c r="M877" s="267"/>
      <c r="N877" s="267"/>
      <c r="O877" s="267"/>
      <c r="P877" s="219"/>
      <c r="Q877" s="268"/>
      <c r="R877" s="216" t="str">
        <f ca="1">IF(ISERROR($V877),"",OFFSET('Smelter Look-up'!$C$4,$V877-4,0)&amp;"")</f>
        <v/>
      </c>
      <c r="S877" s="224" t="str">
        <f t="shared" ca="1" si="18"/>
        <v/>
      </c>
      <c r="T877" s="224" t="str">
        <f ca="1">IF(B877="","",IF(ISERROR(MATCH($J877,SorP!$B$1:$B$6230,0)),"",INDIRECT("'SorP'!$A$"&amp;MATCH($J877,SorP!$B$1:$B$6230,0))))</f>
        <v/>
      </c>
      <c r="U877" s="239"/>
      <c r="V877" s="269" t="e">
        <f>IF(C877="",NA(),MATCH($B877&amp;$C877,'Smelter Look-up'!$J:$J,0))</f>
        <v>#N/A</v>
      </c>
      <c r="W877" s="270"/>
      <c r="X877" s="270">
        <f t="shared" si="19"/>
        <v>0</v>
      </c>
      <c r="Y877" s="270"/>
      <c r="Z877" s="270"/>
      <c r="AB877" s="272" t="str">
        <f t="shared" si="20"/>
        <v/>
      </c>
    </row>
    <row r="878" spans="1:28" s="271" customFormat="1" ht="20.25" customHeight="1">
      <c r="A878" s="215"/>
      <c r="B878" s="359"/>
      <c r="C878" s="360"/>
      <c r="D878" s="216"/>
      <c r="E878" s="216"/>
      <c r="F878" s="216"/>
      <c r="G878" s="216"/>
      <c r="H878" s="217"/>
      <c r="I878" s="218"/>
      <c r="J878" s="218"/>
      <c r="K878" s="267"/>
      <c r="L878" s="267"/>
      <c r="M878" s="267"/>
      <c r="N878" s="267"/>
      <c r="O878" s="267"/>
      <c r="P878" s="219"/>
      <c r="Q878" s="268"/>
      <c r="R878" s="216" t="str">
        <f ca="1">IF(ISERROR($V878),"",OFFSET('Smelter Look-up'!$C$4,$V878-4,0)&amp;"")</f>
        <v/>
      </c>
      <c r="S878" s="224" t="str">
        <f t="shared" ca="1" si="18"/>
        <v/>
      </c>
      <c r="T878" s="224" t="str">
        <f ca="1">IF(B878="","",IF(ISERROR(MATCH($J878,SorP!$B$1:$B$6230,0)),"",INDIRECT("'SorP'!$A$"&amp;MATCH($J878,SorP!$B$1:$B$6230,0))))</f>
        <v/>
      </c>
      <c r="U878" s="239"/>
      <c r="V878" s="269" t="e">
        <f>IF(C878="",NA(),MATCH($B878&amp;$C878,'Smelter Look-up'!$J:$J,0))</f>
        <v>#N/A</v>
      </c>
      <c r="W878" s="270"/>
      <c r="X878" s="270">
        <f t="shared" si="19"/>
        <v>0</v>
      </c>
      <c r="Y878" s="270"/>
      <c r="Z878" s="270"/>
      <c r="AB878" s="272" t="str">
        <f t="shared" si="20"/>
        <v/>
      </c>
    </row>
    <row r="879" spans="1:28" s="271" customFormat="1" ht="20.25" customHeight="1">
      <c r="A879" s="215"/>
      <c r="B879" s="359"/>
      <c r="C879" s="360"/>
      <c r="D879" s="216"/>
      <c r="E879" s="216"/>
      <c r="F879" s="216"/>
      <c r="G879" s="216"/>
      <c r="H879" s="217"/>
      <c r="I879" s="218"/>
      <c r="J879" s="218"/>
      <c r="K879" s="267"/>
      <c r="L879" s="267"/>
      <c r="M879" s="267"/>
      <c r="N879" s="267"/>
      <c r="O879" s="267"/>
      <c r="P879" s="219"/>
      <c r="Q879" s="268"/>
      <c r="R879" s="216" t="str">
        <f ca="1">IF(ISERROR($V879),"",OFFSET('Smelter Look-up'!$C$4,$V879-4,0)&amp;"")</f>
        <v/>
      </c>
      <c r="S879" s="224" t="str">
        <f t="shared" ca="1" si="18"/>
        <v/>
      </c>
      <c r="T879" s="224" t="str">
        <f ca="1">IF(B879="","",IF(ISERROR(MATCH($J879,SorP!$B$1:$B$6230,0)),"",INDIRECT("'SorP'!$A$"&amp;MATCH($J879,SorP!$B$1:$B$6230,0))))</f>
        <v/>
      </c>
      <c r="U879" s="239"/>
      <c r="V879" s="269" t="e">
        <f>IF(C879="",NA(),MATCH($B879&amp;$C879,'Smelter Look-up'!$J:$J,0))</f>
        <v>#N/A</v>
      </c>
      <c r="W879" s="270"/>
      <c r="X879" s="270">
        <f t="shared" si="19"/>
        <v>0</v>
      </c>
      <c r="Y879" s="270"/>
      <c r="Z879" s="270"/>
      <c r="AB879" s="272" t="str">
        <f t="shared" si="20"/>
        <v/>
      </c>
    </row>
    <row r="880" spans="1:28" s="271" customFormat="1" ht="20.25" customHeight="1">
      <c r="A880" s="215"/>
      <c r="B880" s="359"/>
      <c r="C880" s="360"/>
      <c r="D880" s="216"/>
      <c r="E880" s="216"/>
      <c r="F880" s="216"/>
      <c r="G880" s="216"/>
      <c r="H880" s="217"/>
      <c r="I880" s="218"/>
      <c r="J880" s="218"/>
      <c r="K880" s="267"/>
      <c r="L880" s="267"/>
      <c r="M880" s="267"/>
      <c r="N880" s="267"/>
      <c r="O880" s="267"/>
      <c r="P880" s="219"/>
      <c r="Q880" s="268"/>
      <c r="R880" s="216" t="str">
        <f ca="1">IF(ISERROR($V880),"",OFFSET('Smelter Look-up'!$C$4,$V880-4,0)&amp;"")</f>
        <v/>
      </c>
      <c r="S880" s="224" t="str">
        <f t="shared" ca="1" si="18"/>
        <v/>
      </c>
      <c r="T880" s="224" t="str">
        <f ca="1">IF(B880="","",IF(ISERROR(MATCH($J880,SorP!$B$1:$B$6230,0)),"",INDIRECT("'SorP'!$A$"&amp;MATCH($J880,SorP!$B$1:$B$6230,0))))</f>
        <v/>
      </c>
      <c r="U880" s="239"/>
      <c r="V880" s="269" t="e">
        <f>IF(C880="",NA(),MATCH($B880&amp;$C880,'Smelter Look-up'!$J:$J,0))</f>
        <v>#N/A</v>
      </c>
      <c r="W880" s="270"/>
      <c r="X880" s="270">
        <f t="shared" si="19"/>
        <v>0</v>
      </c>
      <c r="Y880" s="270"/>
      <c r="Z880" s="270"/>
      <c r="AB880" s="272" t="str">
        <f t="shared" si="20"/>
        <v/>
      </c>
    </row>
    <row r="881" spans="1:28" s="271" customFormat="1" ht="20.25" customHeight="1">
      <c r="A881" s="215"/>
      <c r="B881" s="359"/>
      <c r="C881" s="360"/>
      <c r="D881" s="216"/>
      <c r="E881" s="216"/>
      <c r="F881" s="216"/>
      <c r="G881" s="216"/>
      <c r="H881" s="217"/>
      <c r="I881" s="218"/>
      <c r="J881" s="218"/>
      <c r="K881" s="267"/>
      <c r="L881" s="267"/>
      <c r="M881" s="267"/>
      <c r="N881" s="267"/>
      <c r="O881" s="267"/>
      <c r="P881" s="219"/>
      <c r="Q881" s="268"/>
      <c r="R881" s="216" t="str">
        <f ca="1">IF(ISERROR($V881),"",OFFSET('Smelter Look-up'!$C$4,$V881-4,0)&amp;"")</f>
        <v/>
      </c>
      <c r="S881" s="224" t="str">
        <f t="shared" ca="1" si="18"/>
        <v/>
      </c>
      <c r="T881" s="224" t="str">
        <f ca="1">IF(B881="","",IF(ISERROR(MATCH($J881,SorP!$B$1:$B$6230,0)),"",INDIRECT("'SorP'!$A$"&amp;MATCH($J881,SorP!$B$1:$B$6230,0))))</f>
        <v/>
      </c>
      <c r="U881" s="239"/>
      <c r="V881" s="269" t="e">
        <f>IF(C881="",NA(),MATCH($B881&amp;$C881,'Smelter Look-up'!$J:$J,0))</f>
        <v>#N/A</v>
      </c>
      <c r="W881" s="270"/>
      <c r="X881" s="270">
        <f t="shared" si="19"/>
        <v>0</v>
      </c>
      <c r="Y881" s="270"/>
      <c r="Z881" s="270"/>
      <c r="AB881" s="272" t="str">
        <f t="shared" si="20"/>
        <v/>
      </c>
    </row>
    <row r="882" spans="1:28" s="271" customFormat="1" ht="20.25" customHeight="1">
      <c r="A882" s="215"/>
      <c r="B882" s="359"/>
      <c r="C882" s="360"/>
      <c r="D882" s="216"/>
      <c r="E882" s="216"/>
      <c r="F882" s="216"/>
      <c r="G882" s="216"/>
      <c r="H882" s="217"/>
      <c r="I882" s="218"/>
      <c r="J882" s="218"/>
      <c r="K882" s="267"/>
      <c r="L882" s="267"/>
      <c r="M882" s="267"/>
      <c r="N882" s="267"/>
      <c r="O882" s="267"/>
      <c r="P882" s="219"/>
      <c r="Q882" s="268"/>
      <c r="R882" s="216" t="str">
        <f ca="1">IF(ISERROR($V882),"",OFFSET('Smelter Look-up'!$C$4,$V882-4,0)&amp;"")</f>
        <v/>
      </c>
      <c r="S882" s="224" t="str">
        <f t="shared" ca="1" si="18"/>
        <v/>
      </c>
      <c r="T882" s="224" t="str">
        <f ca="1">IF(B882="","",IF(ISERROR(MATCH($J882,SorP!$B$1:$B$6230,0)),"",INDIRECT("'SorP'!$A$"&amp;MATCH($J882,SorP!$B$1:$B$6230,0))))</f>
        <v/>
      </c>
      <c r="U882" s="239"/>
      <c r="V882" s="269" t="e">
        <f>IF(C882="",NA(),MATCH($B882&amp;$C882,'Smelter Look-up'!$J:$J,0))</f>
        <v>#N/A</v>
      </c>
      <c r="W882" s="270"/>
      <c r="X882" s="270">
        <f t="shared" si="19"/>
        <v>0</v>
      </c>
      <c r="Y882" s="270"/>
      <c r="Z882" s="270"/>
      <c r="AB882" s="272" t="str">
        <f t="shared" si="20"/>
        <v/>
      </c>
    </row>
    <row r="883" spans="1:28" s="271" customFormat="1" ht="20.25" customHeight="1">
      <c r="A883" s="215"/>
      <c r="B883" s="359"/>
      <c r="C883" s="360"/>
      <c r="D883" s="216"/>
      <c r="E883" s="216"/>
      <c r="F883" s="216"/>
      <c r="G883" s="216"/>
      <c r="H883" s="217"/>
      <c r="I883" s="218"/>
      <c r="J883" s="218"/>
      <c r="K883" s="267"/>
      <c r="L883" s="267"/>
      <c r="M883" s="267"/>
      <c r="N883" s="267"/>
      <c r="O883" s="267"/>
      <c r="P883" s="219"/>
      <c r="Q883" s="268"/>
      <c r="R883" s="216" t="str">
        <f ca="1">IF(ISERROR($V883),"",OFFSET('Smelter Look-up'!$C$4,$V883-4,0)&amp;"")</f>
        <v/>
      </c>
      <c r="S883" s="224" t="str">
        <f t="shared" ca="1" si="18"/>
        <v/>
      </c>
      <c r="T883" s="224" t="str">
        <f ca="1">IF(B883="","",IF(ISERROR(MATCH($J883,SorP!$B$1:$B$6230,0)),"",INDIRECT("'SorP'!$A$"&amp;MATCH($J883,SorP!$B$1:$B$6230,0))))</f>
        <v/>
      </c>
      <c r="U883" s="239"/>
      <c r="V883" s="269" t="e">
        <f>IF(C883="",NA(),MATCH($B883&amp;$C883,'Smelter Look-up'!$J:$J,0))</f>
        <v>#N/A</v>
      </c>
      <c r="W883" s="270"/>
      <c r="X883" s="270">
        <f t="shared" si="19"/>
        <v>0</v>
      </c>
      <c r="Y883" s="270"/>
      <c r="Z883" s="270"/>
      <c r="AB883" s="272" t="str">
        <f t="shared" si="20"/>
        <v/>
      </c>
    </row>
    <row r="884" spans="1:28" s="271" customFormat="1" ht="20.25" customHeight="1">
      <c r="A884" s="215"/>
      <c r="B884" s="359"/>
      <c r="C884" s="360"/>
      <c r="D884" s="216"/>
      <c r="E884" s="216"/>
      <c r="F884" s="216"/>
      <c r="G884" s="216"/>
      <c r="H884" s="217"/>
      <c r="I884" s="218"/>
      <c r="J884" s="218"/>
      <c r="K884" s="267"/>
      <c r="L884" s="267"/>
      <c r="M884" s="267"/>
      <c r="N884" s="267"/>
      <c r="O884" s="267"/>
      <c r="P884" s="219"/>
      <c r="Q884" s="268"/>
      <c r="R884" s="216" t="str">
        <f ca="1">IF(ISERROR($V884),"",OFFSET('Smelter Look-up'!$C$4,$V884-4,0)&amp;"")</f>
        <v/>
      </c>
      <c r="S884" s="224" t="str">
        <f t="shared" ca="1" si="18"/>
        <v/>
      </c>
      <c r="T884" s="224" t="str">
        <f ca="1">IF(B884="","",IF(ISERROR(MATCH($J884,SorP!$B$1:$B$6230,0)),"",INDIRECT("'SorP'!$A$"&amp;MATCH($J884,SorP!$B$1:$B$6230,0))))</f>
        <v/>
      </c>
      <c r="U884" s="239"/>
      <c r="V884" s="269" t="e">
        <f>IF(C884="",NA(),MATCH($B884&amp;$C884,'Smelter Look-up'!$J:$J,0))</f>
        <v>#N/A</v>
      </c>
      <c r="W884" s="270"/>
      <c r="X884" s="270">
        <f t="shared" si="19"/>
        <v>0</v>
      </c>
      <c r="Y884" s="270"/>
      <c r="Z884" s="270"/>
      <c r="AB884" s="272" t="str">
        <f t="shared" si="20"/>
        <v/>
      </c>
    </row>
    <row r="885" spans="1:28" s="271" customFormat="1" ht="20.25" customHeight="1">
      <c r="A885" s="215"/>
      <c r="B885" s="359"/>
      <c r="C885" s="360"/>
      <c r="D885" s="216"/>
      <c r="E885" s="216"/>
      <c r="F885" s="216"/>
      <c r="G885" s="216"/>
      <c r="H885" s="217"/>
      <c r="I885" s="218"/>
      <c r="J885" s="218"/>
      <c r="K885" s="267"/>
      <c r="L885" s="267"/>
      <c r="M885" s="267"/>
      <c r="N885" s="267"/>
      <c r="O885" s="267"/>
      <c r="P885" s="219"/>
      <c r="Q885" s="268"/>
      <c r="R885" s="216" t="str">
        <f ca="1">IF(ISERROR($V885),"",OFFSET('Smelter Look-up'!$C$4,$V885-4,0)&amp;"")</f>
        <v/>
      </c>
      <c r="S885" s="224" t="str">
        <f t="shared" ca="1" si="18"/>
        <v/>
      </c>
      <c r="T885" s="224" t="str">
        <f ca="1">IF(B885="","",IF(ISERROR(MATCH($J885,SorP!$B$1:$B$6230,0)),"",INDIRECT("'SorP'!$A$"&amp;MATCH($J885,SorP!$B$1:$B$6230,0))))</f>
        <v/>
      </c>
      <c r="U885" s="239"/>
      <c r="V885" s="269" t="e">
        <f>IF(C885="",NA(),MATCH($B885&amp;$C885,'Smelter Look-up'!$J:$J,0))</f>
        <v>#N/A</v>
      </c>
      <c r="W885" s="270"/>
      <c r="X885" s="270">
        <f t="shared" si="19"/>
        <v>0</v>
      </c>
      <c r="Y885" s="270"/>
      <c r="Z885" s="270"/>
      <c r="AB885" s="272" t="str">
        <f t="shared" si="20"/>
        <v/>
      </c>
    </row>
    <row r="886" spans="1:28" s="271" customFormat="1" ht="20.25" customHeight="1">
      <c r="A886" s="215"/>
      <c r="B886" s="359"/>
      <c r="C886" s="360"/>
      <c r="D886" s="216"/>
      <c r="E886" s="216"/>
      <c r="F886" s="216"/>
      <c r="G886" s="216"/>
      <c r="H886" s="217"/>
      <c r="I886" s="218"/>
      <c r="J886" s="218"/>
      <c r="K886" s="267"/>
      <c r="L886" s="267"/>
      <c r="M886" s="267"/>
      <c r="N886" s="267"/>
      <c r="O886" s="267"/>
      <c r="P886" s="219"/>
      <c r="Q886" s="268"/>
      <c r="R886" s="216" t="str">
        <f ca="1">IF(ISERROR($V886),"",OFFSET('Smelter Look-up'!$C$4,$V886-4,0)&amp;"")</f>
        <v/>
      </c>
      <c r="S886" s="224" t="str">
        <f t="shared" ca="1" si="18"/>
        <v/>
      </c>
      <c r="T886" s="224" t="str">
        <f ca="1">IF(B886="","",IF(ISERROR(MATCH($J886,SorP!$B$1:$B$6230,0)),"",INDIRECT("'SorP'!$A$"&amp;MATCH($J886,SorP!$B$1:$B$6230,0))))</f>
        <v/>
      </c>
      <c r="U886" s="239"/>
      <c r="V886" s="269" t="e">
        <f>IF(C886="",NA(),MATCH($B886&amp;$C886,'Smelter Look-up'!$J:$J,0))</f>
        <v>#N/A</v>
      </c>
      <c r="W886" s="270"/>
      <c r="X886" s="270">
        <f t="shared" si="19"/>
        <v>0</v>
      </c>
      <c r="Y886" s="270"/>
      <c r="Z886" s="270"/>
      <c r="AB886" s="272" t="str">
        <f t="shared" si="20"/>
        <v/>
      </c>
    </row>
    <row r="887" spans="1:28" s="271" customFormat="1" ht="20.25" customHeight="1">
      <c r="A887" s="215"/>
      <c r="B887" s="359"/>
      <c r="C887" s="360"/>
      <c r="D887" s="216"/>
      <c r="E887" s="216"/>
      <c r="F887" s="216"/>
      <c r="G887" s="216"/>
      <c r="H887" s="217"/>
      <c r="I887" s="218"/>
      <c r="J887" s="218"/>
      <c r="K887" s="267"/>
      <c r="L887" s="267"/>
      <c r="M887" s="267"/>
      <c r="N887" s="267"/>
      <c r="O887" s="267"/>
      <c r="P887" s="219"/>
      <c r="Q887" s="268"/>
      <c r="R887" s="216" t="str">
        <f ca="1">IF(ISERROR($V887),"",OFFSET('Smelter Look-up'!$C$4,$V887-4,0)&amp;"")</f>
        <v/>
      </c>
      <c r="S887" s="224" t="str">
        <f t="shared" ca="1" si="18"/>
        <v/>
      </c>
      <c r="T887" s="224" t="str">
        <f ca="1">IF(B887="","",IF(ISERROR(MATCH($J887,SorP!$B$1:$B$6230,0)),"",INDIRECT("'SorP'!$A$"&amp;MATCH($J887,SorP!$B$1:$B$6230,0))))</f>
        <v/>
      </c>
      <c r="U887" s="239"/>
      <c r="V887" s="269" t="e">
        <f>IF(C887="",NA(),MATCH($B887&amp;$C887,'Smelter Look-up'!$J:$J,0))</f>
        <v>#N/A</v>
      </c>
      <c r="W887" s="270"/>
      <c r="X887" s="270">
        <f t="shared" si="19"/>
        <v>0</v>
      </c>
      <c r="Y887" s="270"/>
      <c r="Z887" s="270"/>
      <c r="AB887" s="272" t="str">
        <f t="shared" si="20"/>
        <v/>
      </c>
    </row>
    <row r="888" spans="1:28" s="271" customFormat="1" ht="20.25" customHeight="1">
      <c r="A888" s="215"/>
      <c r="B888" s="359"/>
      <c r="C888" s="360"/>
      <c r="D888" s="216"/>
      <c r="E888" s="216"/>
      <c r="F888" s="216"/>
      <c r="G888" s="216"/>
      <c r="H888" s="217"/>
      <c r="I888" s="218"/>
      <c r="J888" s="218"/>
      <c r="K888" s="267"/>
      <c r="L888" s="267"/>
      <c r="M888" s="267"/>
      <c r="N888" s="267"/>
      <c r="O888" s="267"/>
      <c r="P888" s="219"/>
      <c r="Q888" s="268"/>
      <c r="R888" s="216" t="str">
        <f ca="1">IF(ISERROR($V888),"",OFFSET('Smelter Look-up'!$C$4,$V888-4,0)&amp;"")</f>
        <v/>
      </c>
      <c r="S888" s="224" t="str">
        <f t="shared" ca="1" si="18"/>
        <v/>
      </c>
      <c r="T888" s="224" t="str">
        <f ca="1">IF(B888="","",IF(ISERROR(MATCH($J888,SorP!$B$1:$B$6230,0)),"",INDIRECT("'SorP'!$A$"&amp;MATCH($J888,SorP!$B$1:$B$6230,0))))</f>
        <v/>
      </c>
      <c r="U888" s="239"/>
      <c r="V888" s="269" t="e">
        <f>IF(C888="",NA(),MATCH($B888&amp;$C888,'Smelter Look-up'!$J:$J,0))</f>
        <v>#N/A</v>
      </c>
      <c r="W888" s="270"/>
      <c r="X888" s="270">
        <f t="shared" si="19"/>
        <v>0</v>
      </c>
      <c r="Y888" s="270"/>
      <c r="Z888" s="270"/>
      <c r="AB888" s="272" t="str">
        <f t="shared" si="20"/>
        <v/>
      </c>
    </row>
    <row r="889" spans="1:28" s="271" customFormat="1" ht="20.25" customHeight="1">
      <c r="A889" s="215"/>
      <c r="B889" s="359"/>
      <c r="C889" s="360"/>
      <c r="D889" s="216"/>
      <c r="E889" s="216"/>
      <c r="F889" s="216"/>
      <c r="G889" s="216"/>
      <c r="H889" s="217"/>
      <c r="I889" s="218"/>
      <c r="J889" s="218"/>
      <c r="K889" s="267"/>
      <c r="L889" s="267"/>
      <c r="M889" s="267"/>
      <c r="N889" s="267"/>
      <c r="O889" s="267"/>
      <c r="P889" s="219"/>
      <c r="Q889" s="268"/>
      <c r="R889" s="216" t="str">
        <f ca="1">IF(ISERROR($V889),"",OFFSET('Smelter Look-up'!$C$4,$V889-4,0)&amp;"")</f>
        <v/>
      </c>
      <c r="S889" s="224" t="str">
        <f t="shared" ca="1" si="18"/>
        <v/>
      </c>
      <c r="T889" s="224" t="str">
        <f ca="1">IF(B889="","",IF(ISERROR(MATCH($J889,SorP!$B$1:$B$6230,0)),"",INDIRECT("'SorP'!$A$"&amp;MATCH($J889,SorP!$B$1:$B$6230,0))))</f>
        <v/>
      </c>
      <c r="U889" s="239"/>
      <c r="V889" s="269" t="e">
        <f>IF(C889="",NA(),MATCH($B889&amp;$C889,'Smelter Look-up'!$J:$J,0))</f>
        <v>#N/A</v>
      </c>
      <c r="W889" s="270"/>
      <c r="X889" s="270">
        <f t="shared" si="19"/>
        <v>0</v>
      </c>
      <c r="Y889" s="270"/>
      <c r="Z889" s="270"/>
      <c r="AB889" s="272" t="str">
        <f t="shared" si="20"/>
        <v/>
      </c>
    </row>
    <row r="890" spans="1:28" s="271" customFormat="1" ht="20.25" customHeight="1">
      <c r="A890" s="215"/>
      <c r="B890" s="359"/>
      <c r="C890" s="360"/>
      <c r="D890" s="216"/>
      <c r="E890" s="216"/>
      <c r="F890" s="216"/>
      <c r="G890" s="216"/>
      <c r="H890" s="217"/>
      <c r="I890" s="218"/>
      <c r="J890" s="218"/>
      <c r="K890" s="267"/>
      <c r="L890" s="267"/>
      <c r="M890" s="267"/>
      <c r="N890" s="267"/>
      <c r="O890" s="267"/>
      <c r="P890" s="219"/>
      <c r="Q890" s="268"/>
      <c r="R890" s="216" t="str">
        <f ca="1">IF(ISERROR($V890),"",OFFSET('Smelter Look-up'!$C$4,$V890-4,0)&amp;"")</f>
        <v/>
      </c>
      <c r="S890" s="224" t="str">
        <f t="shared" ca="1" si="18"/>
        <v/>
      </c>
      <c r="T890" s="224" t="str">
        <f ca="1">IF(B890="","",IF(ISERROR(MATCH($J890,SorP!$B$1:$B$6230,0)),"",INDIRECT("'SorP'!$A$"&amp;MATCH($J890,SorP!$B$1:$B$6230,0))))</f>
        <v/>
      </c>
      <c r="U890" s="239"/>
      <c r="V890" s="269" t="e">
        <f>IF(C890="",NA(),MATCH($B890&amp;$C890,'Smelter Look-up'!$J:$J,0))</f>
        <v>#N/A</v>
      </c>
      <c r="W890" s="270"/>
      <c r="X890" s="270">
        <f t="shared" si="19"/>
        <v>0</v>
      </c>
      <c r="Y890" s="270"/>
      <c r="Z890" s="270"/>
      <c r="AB890" s="272" t="str">
        <f t="shared" si="20"/>
        <v/>
      </c>
    </row>
    <row r="891" spans="1:28" s="271" customFormat="1" ht="20.25" customHeight="1">
      <c r="A891" s="215"/>
      <c r="B891" s="359"/>
      <c r="C891" s="360"/>
      <c r="D891" s="216"/>
      <c r="E891" s="216"/>
      <c r="F891" s="216"/>
      <c r="G891" s="216"/>
      <c r="H891" s="217"/>
      <c r="I891" s="218"/>
      <c r="J891" s="218"/>
      <c r="K891" s="267"/>
      <c r="L891" s="267"/>
      <c r="M891" s="267"/>
      <c r="N891" s="267"/>
      <c r="O891" s="267"/>
      <c r="P891" s="219"/>
      <c r="Q891" s="268"/>
      <c r="R891" s="216" t="str">
        <f ca="1">IF(ISERROR($V891),"",OFFSET('Smelter Look-up'!$C$4,$V891-4,0)&amp;"")</f>
        <v/>
      </c>
      <c r="S891" s="224" t="str">
        <f t="shared" ca="1" si="18"/>
        <v/>
      </c>
      <c r="T891" s="224" t="str">
        <f ca="1">IF(B891="","",IF(ISERROR(MATCH($J891,SorP!$B$1:$B$6230,0)),"",INDIRECT("'SorP'!$A$"&amp;MATCH($J891,SorP!$B$1:$B$6230,0))))</f>
        <v/>
      </c>
      <c r="U891" s="239"/>
      <c r="V891" s="269" t="e">
        <f>IF(C891="",NA(),MATCH($B891&amp;$C891,'Smelter Look-up'!$J:$J,0))</f>
        <v>#N/A</v>
      </c>
      <c r="W891" s="270"/>
      <c r="X891" s="270">
        <f t="shared" si="19"/>
        <v>0</v>
      </c>
      <c r="Y891" s="270"/>
      <c r="Z891" s="270"/>
      <c r="AB891" s="272" t="str">
        <f t="shared" si="20"/>
        <v/>
      </c>
    </row>
    <row r="892" spans="1:28" s="271" customFormat="1" ht="20.25" customHeight="1">
      <c r="A892" s="215"/>
      <c r="B892" s="359"/>
      <c r="C892" s="360"/>
      <c r="D892" s="216"/>
      <c r="E892" s="216"/>
      <c r="F892" s="216"/>
      <c r="G892" s="216"/>
      <c r="H892" s="217"/>
      <c r="I892" s="218"/>
      <c r="J892" s="218"/>
      <c r="K892" s="267"/>
      <c r="L892" s="267"/>
      <c r="M892" s="267"/>
      <c r="N892" s="267"/>
      <c r="O892" s="267"/>
      <c r="P892" s="219"/>
      <c r="Q892" s="268"/>
      <c r="R892" s="216" t="str">
        <f ca="1">IF(ISERROR($V892),"",OFFSET('Smelter Look-up'!$C$4,$V892-4,0)&amp;"")</f>
        <v/>
      </c>
      <c r="S892" s="224" t="str">
        <f t="shared" ca="1" si="18"/>
        <v/>
      </c>
      <c r="T892" s="224" t="str">
        <f ca="1">IF(B892="","",IF(ISERROR(MATCH($J892,SorP!$B$1:$B$6230,0)),"",INDIRECT("'SorP'!$A$"&amp;MATCH($J892,SorP!$B$1:$B$6230,0))))</f>
        <v/>
      </c>
      <c r="U892" s="239"/>
      <c r="V892" s="269" t="e">
        <f>IF(C892="",NA(),MATCH($B892&amp;$C892,'Smelter Look-up'!$J:$J,0))</f>
        <v>#N/A</v>
      </c>
      <c r="W892" s="270"/>
      <c r="X892" s="270">
        <f t="shared" si="19"/>
        <v>0</v>
      </c>
      <c r="Y892" s="270"/>
      <c r="Z892" s="270"/>
      <c r="AB892" s="272" t="str">
        <f t="shared" si="20"/>
        <v/>
      </c>
    </row>
    <row r="893" spans="1:28" s="271" customFormat="1" ht="20.25" customHeight="1">
      <c r="A893" s="215"/>
      <c r="B893" s="359"/>
      <c r="C893" s="360"/>
      <c r="D893" s="216"/>
      <c r="E893" s="216"/>
      <c r="F893" s="216"/>
      <c r="G893" s="216"/>
      <c r="H893" s="217"/>
      <c r="I893" s="218"/>
      <c r="J893" s="218"/>
      <c r="K893" s="267"/>
      <c r="L893" s="267"/>
      <c r="M893" s="267"/>
      <c r="N893" s="267"/>
      <c r="O893" s="267"/>
      <c r="P893" s="219"/>
      <c r="Q893" s="268"/>
      <c r="R893" s="216" t="str">
        <f ca="1">IF(ISERROR($V893),"",OFFSET('Smelter Look-up'!$C$4,$V893-4,0)&amp;"")</f>
        <v/>
      </c>
      <c r="S893" s="224" t="str">
        <f t="shared" ca="1" si="18"/>
        <v/>
      </c>
      <c r="T893" s="224" t="str">
        <f ca="1">IF(B893="","",IF(ISERROR(MATCH($J893,SorP!$B$1:$B$6230,0)),"",INDIRECT("'SorP'!$A$"&amp;MATCH($J893,SorP!$B$1:$B$6230,0))))</f>
        <v/>
      </c>
      <c r="U893" s="239"/>
      <c r="V893" s="269" t="e">
        <f>IF(C893="",NA(),MATCH($B893&amp;$C893,'Smelter Look-up'!$J:$J,0))</f>
        <v>#N/A</v>
      </c>
      <c r="W893" s="270"/>
      <c r="X893" s="270">
        <f t="shared" si="19"/>
        <v>0</v>
      </c>
      <c r="Y893" s="270"/>
      <c r="Z893" s="270"/>
      <c r="AB893" s="272" t="str">
        <f t="shared" si="20"/>
        <v/>
      </c>
    </row>
    <row r="894" spans="1:28" s="271" customFormat="1" ht="20.25" customHeight="1">
      <c r="A894" s="215"/>
      <c r="B894" s="359"/>
      <c r="C894" s="360"/>
      <c r="D894" s="216"/>
      <c r="E894" s="216"/>
      <c r="F894" s="216"/>
      <c r="G894" s="216"/>
      <c r="H894" s="217"/>
      <c r="I894" s="218"/>
      <c r="J894" s="218"/>
      <c r="K894" s="267"/>
      <c r="L894" s="267"/>
      <c r="M894" s="267"/>
      <c r="N894" s="267"/>
      <c r="O894" s="267"/>
      <c r="P894" s="219"/>
      <c r="Q894" s="268"/>
      <c r="R894" s="216" t="str">
        <f ca="1">IF(ISERROR($V894),"",OFFSET('Smelter Look-up'!$C$4,$V894-4,0)&amp;"")</f>
        <v/>
      </c>
      <c r="S894" s="224" t="str">
        <f t="shared" ca="1" si="18"/>
        <v/>
      </c>
      <c r="T894" s="224" t="str">
        <f ca="1">IF(B894="","",IF(ISERROR(MATCH($J894,SorP!$B$1:$B$6230,0)),"",INDIRECT("'SorP'!$A$"&amp;MATCH($J894,SorP!$B$1:$B$6230,0))))</f>
        <v/>
      </c>
      <c r="U894" s="239"/>
      <c r="V894" s="269" t="e">
        <f>IF(C894="",NA(),MATCH($B894&amp;$C894,'Smelter Look-up'!$J:$J,0))</f>
        <v>#N/A</v>
      </c>
      <c r="W894" s="270"/>
      <c r="X894" s="270">
        <f t="shared" si="19"/>
        <v>0</v>
      </c>
      <c r="Y894" s="270"/>
      <c r="Z894" s="270"/>
      <c r="AB894" s="272" t="str">
        <f t="shared" si="20"/>
        <v/>
      </c>
    </row>
    <row r="895" spans="1:28" s="271" customFormat="1" ht="20.25" customHeight="1">
      <c r="A895" s="215"/>
      <c r="B895" s="359"/>
      <c r="C895" s="360"/>
      <c r="D895" s="216"/>
      <c r="E895" s="216"/>
      <c r="F895" s="216"/>
      <c r="G895" s="216"/>
      <c r="H895" s="217"/>
      <c r="I895" s="218"/>
      <c r="J895" s="218"/>
      <c r="K895" s="267"/>
      <c r="L895" s="267"/>
      <c r="M895" s="267"/>
      <c r="N895" s="267"/>
      <c r="O895" s="267"/>
      <c r="P895" s="219"/>
      <c r="Q895" s="268"/>
      <c r="R895" s="216" t="str">
        <f ca="1">IF(ISERROR($V895),"",OFFSET('Smelter Look-up'!$C$4,$V895-4,0)&amp;"")</f>
        <v/>
      </c>
      <c r="S895" s="224" t="str">
        <f t="shared" ca="1" si="18"/>
        <v/>
      </c>
      <c r="T895" s="224" t="str">
        <f ca="1">IF(B895="","",IF(ISERROR(MATCH($J895,SorP!$B$1:$B$6230,0)),"",INDIRECT("'SorP'!$A$"&amp;MATCH($J895,SorP!$B$1:$B$6230,0))))</f>
        <v/>
      </c>
      <c r="U895" s="239"/>
      <c r="V895" s="269" t="e">
        <f>IF(C895="",NA(),MATCH($B895&amp;$C895,'Smelter Look-up'!$J:$J,0))</f>
        <v>#N/A</v>
      </c>
      <c r="W895" s="270"/>
      <c r="X895" s="270">
        <f t="shared" si="19"/>
        <v>0</v>
      </c>
      <c r="Y895" s="270"/>
      <c r="Z895" s="270"/>
      <c r="AB895" s="272" t="str">
        <f t="shared" si="20"/>
        <v/>
      </c>
    </row>
    <row r="896" spans="1:28" s="271" customFormat="1" ht="20.25" customHeight="1">
      <c r="A896" s="215"/>
      <c r="B896" s="359"/>
      <c r="C896" s="360"/>
      <c r="D896" s="216"/>
      <c r="E896" s="216"/>
      <c r="F896" s="216"/>
      <c r="G896" s="216"/>
      <c r="H896" s="217"/>
      <c r="I896" s="218"/>
      <c r="J896" s="218"/>
      <c r="K896" s="267"/>
      <c r="L896" s="267"/>
      <c r="M896" s="267"/>
      <c r="N896" s="267"/>
      <c r="O896" s="267"/>
      <c r="P896" s="219"/>
      <c r="Q896" s="268"/>
      <c r="R896" s="216" t="str">
        <f ca="1">IF(ISERROR($V896),"",OFFSET('Smelter Look-up'!$C$4,$V896-4,0)&amp;"")</f>
        <v/>
      </c>
      <c r="S896" s="224" t="str">
        <f t="shared" ca="1" si="18"/>
        <v/>
      </c>
      <c r="T896" s="224" t="str">
        <f ca="1">IF(B896="","",IF(ISERROR(MATCH($J896,SorP!$B$1:$B$6230,0)),"",INDIRECT("'SorP'!$A$"&amp;MATCH($J896,SorP!$B$1:$B$6230,0))))</f>
        <v/>
      </c>
      <c r="U896" s="239"/>
      <c r="V896" s="269" t="e">
        <f>IF(C896="",NA(),MATCH($B896&amp;$C896,'Smelter Look-up'!$J:$J,0))</f>
        <v>#N/A</v>
      </c>
      <c r="W896" s="270"/>
      <c r="X896" s="270">
        <f t="shared" si="19"/>
        <v>0</v>
      </c>
      <c r="Y896" s="270"/>
      <c r="Z896" s="270"/>
      <c r="AB896" s="272" t="str">
        <f t="shared" si="20"/>
        <v/>
      </c>
    </row>
    <row r="897" spans="1:28" s="271" customFormat="1" ht="20.25" customHeight="1">
      <c r="A897" s="215"/>
      <c r="B897" s="359"/>
      <c r="C897" s="360"/>
      <c r="D897" s="216"/>
      <c r="E897" s="216"/>
      <c r="F897" s="216"/>
      <c r="G897" s="216"/>
      <c r="H897" s="217"/>
      <c r="I897" s="218"/>
      <c r="J897" s="218"/>
      <c r="K897" s="267"/>
      <c r="L897" s="267"/>
      <c r="M897" s="267"/>
      <c r="N897" s="267"/>
      <c r="O897" s="267"/>
      <c r="P897" s="219"/>
      <c r="Q897" s="268"/>
      <c r="R897" s="216" t="str">
        <f ca="1">IF(ISERROR($V897),"",OFFSET('Smelter Look-up'!$C$4,$V897-4,0)&amp;"")</f>
        <v/>
      </c>
      <c r="S897" s="224" t="str">
        <f t="shared" ca="1" si="18"/>
        <v/>
      </c>
      <c r="T897" s="224" t="str">
        <f ca="1">IF(B897="","",IF(ISERROR(MATCH($J897,SorP!$B$1:$B$6230,0)),"",INDIRECT("'SorP'!$A$"&amp;MATCH($J897,SorP!$B$1:$B$6230,0))))</f>
        <v/>
      </c>
      <c r="U897" s="239"/>
      <c r="V897" s="269" t="e">
        <f>IF(C897="",NA(),MATCH($B897&amp;$C897,'Smelter Look-up'!$J:$J,0))</f>
        <v>#N/A</v>
      </c>
      <c r="W897" s="270"/>
      <c r="X897" s="270">
        <f t="shared" si="19"/>
        <v>0</v>
      </c>
      <c r="Y897" s="270"/>
      <c r="Z897" s="270"/>
      <c r="AB897" s="272" t="str">
        <f t="shared" si="20"/>
        <v/>
      </c>
    </row>
    <row r="898" spans="1:28" s="271" customFormat="1" ht="20.25" customHeight="1">
      <c r="A898" s="215"/>
      <c r="B898" s="359"/>
      <c r="C898" s="360"/>
      <c r="D898" s="216"/>
      <c r="E898" s="216"/>
      <c r="F898" s="216"/>
      <c r="G898" s="216"/>
      <c r="H898" s="217"/>
      <c r="I898" s="218"/>
      <c r="J898" s="218"/>
      <c r="K898" s="267"/>
      <c r="L898" s="267"/>
      <c r="M898" s="267"/>
      <c r="N898" s="267"/>
      <c r="O898" s="267"/>
      <c r="P898" s="219"/>
      <c r="Q898" s="268"/>
      <c r="R898" s="216" t="str">
        <f ca="1">IF(ISERROR($V898),"",OFFSET('Smelter Look-up'!$C$4,$V898-4,0)&amp;"")</f>
        <v/>
      </c>
      <c r="S898" s="224" t="str">
        <f t="shared" ca="1" si="18"/>
        <v/>
      </c>
      <c r="T898" s="224" t="str">
        <f ca="1">IF(B898="","",IF(ISERROR(MATCH($J898,SorP!$B$1:$B$6230,0)),"",INDIRECT("'SorP'!$A$"&amp;MATCH($J898,SorP!$B$1:$B$6230,0))))</f>
        <v/>
      </c>
      <c r="U898" s="239"/>
      <c r="V898" s="269" t="e">
        <f>IF(C898="",NA(),MATCH($B898&amp;$C898,'Smelter Look-up'!$J:$J,0))</f>
        <v>#N/A</v>
      </c>
      <c r="W898" s="270"/>
      <c r="X898" s="270">
        <f t="shared" si="19"/>
        <v>0</v>
      </c>
      <c r="Y898" s="270"/>
      <c r="Z898" s="270"/>
      <c r="AB898" s="272" t="str">
        <f t="shared" si="20"/>
        <v/>
      </c>
    </row>
    <row r="899" spans="1:28" s="271" customFormat="1" ht="20.25" customHeight="1">
      <c r="A899" s="215"/>
      <c r="B899" s="359"/>
      <c r="C899" s="360"/>
      <c r="D899" s="216"/>
      <c r="E899" s="216"/>
      <c r="F899" s="216"/>
      <c r="G899" s="216"/>
      <c r="H899" s="217"/>
      <c r="I899" s="218"/>
      <c r="J899" s="218"/>
      <c r="K899" s="267"/>
      <c r="L899" s="267"/>
      <c r="M899" s="267"/>
      <c r="N899" s="267"/>
      <c r="O899" s="267"/>
      <c r="P899" s="219"/>
      <c r="Q899" s="268"/>
      <c r="R899" s="216" t="str">
        <f ca="1">IF(ISERROR($V899),"",OFFSET('Smelter Look-up'!$C$4,$V899-4,0)&amp;"")</f>
        <v/>
      </c>
      <c r="S899" s="224" t="str">
        <f t="shared" ca="1" si="18"/>
        <v/>
      </c>
      <c r="T899" s="224" t="str">
        <f ca="1">IF(B899="","",IF(ISERROR(MATCH($J899,SorP!$B$1:$B$6230,0)),"",INDIRECT("'SorP'!$A$"&amp;MATCH($J899,SorP!$B$1:$B$6230,0))))</f>
        <v/>
      </c>
      <c r="U899" s="239"/>
      <c r="V899" s="269" t="e">
        <f>IF(C899="",NA(),MATCH($B899&amp;$C899,'Smelter Look-up'!$J:$J,0))</f>
        <v>#N/A</v>
      </c>
      <c r="W899" s="270"/>
      <c r="X899" s="270">
        <f t="shared" si="19"/>
        <v>0</v>
      </c>
      <c r="Y899" s="270"/>
      <c r="Z899" s="270"/>
      <c r="AB899" s="272" t="str">
        <f t="shared" si="20"/>
        <v/>
      </c>
    </row>
    <row r="900" spans="1:28" s="271" customFormat="1" ht="20.25" customHeight="1">
      <c r="A900" s="215"/>
      <c r="B900" s="359"/>
      <c r="C900" s="360"/>
      <c r="D900" s="216"/>
      <c r="E900" s="216"/>
      <c r="F900" s="216"/>
      <c r="G900" s="216"/>
      <c r="H900" s="217"/>
      <c r="I900" s="218"/>
      <c r="J900" s="218"/>
      <c r="K900" s="267"/>
      <c r="L900" s="267"/>
      <c r="M900" s="267"/>
      <c r="N900" s="267"/>
      <c r="O900" s="267"/>
      <c r="P900" s="219"/>
      <c r="Q900" s="268"/>
      <c r="R900" s="216" t="str">
        <f ca="1">IF(ISERROR($V900),"",OFFSET('Smelter Look-up'!$C$4,$V900-4,0)&amp;"")</f>
        <v/>
      </c>
      <c r="S900" s="224" t="str">
        <f t="shared" ca="1" si="18"/>
        <v/>
      </c>
      <c r="T900" s="224" t="str">
        <f ca="1">IF(B900="","",IF(ISERROR(MATCH($J900,SorP!$B$1:$B$6230,0)),"",INDIRECT("'SorP'!$A$"&amp;MATCH($J900,SorP!$B$1:$B$6230,0))))</f>
        <v/>
      </c>
      <c r="U900" s="239"/>
      <c r="V900" s="269" t="e">
        <f>IF(C900="",NA(),MATCH($B900&amp;$C900,'Smelter Look-up'!$J:$J,0))</f>
        <v>#N/A</v>
      </c>
      <c r="W900" s="270"/>
      <c r="X900" s="270">
        <f t="shared" si="19"/>
        <v>0</v>
      </c>
      <c r="Y900" s="270"/>
      <c r="Z900" s="270"/>
      <c r="AB900" s="272" t="str">
        <f t="shared" si="20"/>
        <v/>
      </c>
    </row>
    <row r="901" spans="1:28" s="271" customFormat="1" ht="20.25" customHeight="1">
      <c r="A901" s="215"/>
      <c r="B901" s="359"/>
      <c r="C901" s="360"/>
      <c r="D901" s="216"/>
      <c r="E901" s="216"/>
      <c r="F901" s="216"/>
      <c r="G901" s="216"/>
      <c r="H901" s="217"/>
      <c r="I901" s="218"/>
      <c r="J901" s="218"/>
      <c r="K901" s="267"/>
      <c r="L901" s="267"/>
      <c r="M901" s="267"/>
      <c r="N901" s="267"/>
      <c r="O901" s="267"/>
      <c r="P901" s="219"/>
      <c r="Q901" s="268"/>
      <c r="R901" s="216" t="str">
        <f ca="1">IF(ISERROR($V901),"",OFFSET('Smelter Look-up'!$C$4,$V901-4,0)&amp;"")</f>
        <v/>
      </c>
      <c r="S901" s="224" t="str">
        <f t="shared" ca="1" si="18"/>
        <v/>
      </c>
      <c r="T901" s="224" t="str">
        <f ca="1">IF(B901="","",IF(ISERROR(MATCH($J901,SorP!$B$1:$B$6230,0)),"",INDIRECT("'SorP'!$A$"&amp;MATCH($J901,SorP!$B$1:$B$6230,0))))</f>
        <v/>
      </c>
      <c r="U901" s="239"/>
      <c r="V901" s="269" t="e">
        <f>IF(C901="",NA(),MATCH($B901&amp;$C901,'Smelter Look-up'!$J:$J,0))</f>
        <v>#N/A</v>
      </c>
      <c r="W901" s="270"/>
      <c r="X901" s="270">
        <f t="shared" si="19"/>
        <v>0</v>
      </c>
      <c r="Y901" s="270"/>
      <c r="Z901" s="270"/>
      <c r="AB901" s="272" t="str">
        <f t="shared" si="20"/>
        <v/>
      </c>
    </row>
    <row r="902" spans="1:28" s="271" customFormat="1" ht="20.25" customHeight="1">
      <c r="A902" s="215"/>
      <c r="B902" s="359"/>
      <c r="C902" s="360"/>
      <c r="D902" s="216"/>
      <c r="E902" s="216"/>
      <c r="F902" s="216"/>
      <c r="G902" s="216"/>
      <c r="H902" s="217"/>
      <c r="I902" s="218"/>
      <c r="J902" s="218"/>
      <c r="K902" s="267"/>
      <c r="L902" s="267"/>
      <c r="M902" s="267"/>
      <c r="N902" s="267"/>
      <c r="O902" s="267"/>
      <c r="P902" s="219"/>
      <c r="Q902" s="268"/>
      <c r="R902" s="216" t="str">
        <f ca="1">IF(ISERROR($V902),"",OFFSET('Smelter Look-up'!$C$4,$V902-4,0)&amp;"")</f>
        <v/>
      </c>
      <c r="S902" s="224" t="str">
        <f t="shared" ca="1" si="18"/>
        <v/>
      </c>
      <c r="T902" s="224" t="str">
        <f ca="1">IF(B902="","",IF(ISERROR(MATCH($J902,SorP!$B$1:$B$6230,0)),"",INDIRECT("'SorP'!$A$"&amp;MATCH($J902,SorP!$B$1:$B$6230,0))))</f>
        <v/>
      </c>
      <c r="U902" s="239"/>
      <c r="V902" s="269" t="e">
        <f>IF(C902="",NA(),MATCH($B902&amp;$C902,'Smelter Look-up'!$J:$J,0))</f>
        <v>#N/A</v>
      </c>
      <c r="W902" s="270"/>
      <c r="X902" s="270">
        <f t="shared" si="19"/>
        <v>0</v>
      </c>
      <c r="Y902" s="270"/>
      <c r="Z902" s="270"/>
      <c r="AB902" s="272" t="str">
        <f t="shared" si="20"/>
        <v/>
      </c>
    </row>
    <row r="903" spans="1:28" s="271" customFormat="1" ht="20.25" customHeight="1">
      <c r="A903" s="215"/>
      <c r="B903" s="359"/>
      <c r="C903" s="360"/>
      <c r="D903" s="216"/>
      <c r="E903" s="216"/>
      <c r="F903" s="216"/>
      <c r="G903" s="216"/>
      <c r="H903" s="217"/>
      <c r="I903" s="218"/>
      <c r="J903" s="218"/>
      <c r="K903" s="267"/>
      <c r="L903" s="267"/>
      <c r="M903" s="267"/>
      <c r="N903" s="267"/>
      <c r="O903" s="267"/>
      <c r="P903" s="219"/>
      <c r="Q903" s="268"/>
      <c r="R903" s="216" t="str">
        <f ca="1">IF(ISERROR($V903),"",OFFSET('Smelter Look-up'!$C$4,$V903-4,0)&amp;"")</f>
        <v/>
      </c>
      <c r="S903" s="224" t="str">
        <f t="shared" ca="1" si="18"/>
        <v/>
      </c>
      <c r="T903" s="224" t="str">
        <f ca="1">IF(B903="","",IF(ISERROR(MATCH($J903,SorP!$B$1:$B$6230,0)),"",INDIRECT("'SorP'!$A$"&amp;MATCH($J903,SorP!$B$1:$B$6230,0))))</f>
        <v/>
      </c>
      <c r="U903" s="239"/>
      <c r="V903" s="269" t="e">
        <f>IF(C903="",NA(),MATCH($B903&amp;$C903,'Smelter Look-up'!$J:$J,0))</f>
        <v>#N/A</v>
      </c>
      <c r="W903" s="270"/>
      <c r="X903" s="270">
        <f t="shared" si="19"/>
        <v>0</v>
      </c>
      <c r="Y903" s="270"/>
      <c r="Z903" s="270"/>
      <c r="AB903" s="272" t="str">
        <f t="shared" si="20"/>
        <v/>
      </c>
    </row>
    <row r="904" spans="1:28" s="271" customFormat="1" ht="20.25" customHeight="1">
      <c r="A904" s="215"/>
      <c r="B904" s="359"/>
      <c r="C904" s="360"/>
      <c r="D904" s="216"/>
      <c r="E904" s="216"/>
      <c r="F904" s="216"/>
      <c r="G904" s="216"/>
      <c r="H904" s="217"/>
      <c r="I904" s="218"/>
      <c r="J904" s="218"/>
      <c r="K904" s="267"/>
      <c r="L904" s="267"/>
      <c r="M904" s="267"/>
      <c r="N904" s="267"/>
      <c r="O904" s="267"/>
      <c r="P904" s="219"/>
      <c r="Q904" s="268"/>
      <c r="R904" s="216" t="str">
        <f ca="1">IF(ISERROR($V904),"",OFFSET('Smelter Look-up'!$C$4,$V904-4,0)&amp;"")</f>
        <v/>
      </c>
      <c r="S904" s="224" t="str">
        <f t="shared" ca="1" si="18"/>
        <v/>
      </c>
      <c r="T904" s="224" t="str">
        <f ca="1">IF(B904="","",IF(ISERROR(MATCH($J904,SorP!$B$1:$B$6230,0)),"",INDIRECT("'SorP'!$A$"&amp;MATCH($J904,SorP!$B$1:$B$6230,0))))</f>
        <v/>
      </c>
      <c r="U904" s="239"/>
      <c r="V904" s="269" t="e">
        <f>IF(C904="",NA(),MATCH($B904&amp;$C904,'Smelter Look-up'!$J:$J,0))</f>
        <v>#N/A</v>
      </c>
      <c r="W904" s="270"/>
      <c r="X904" s="270">
        <f t="shared" si="19"/>
        <v>0</v>
      </c>
      <c r="Y904" s="270"/>
      <c r="Z904" s="270"/>
      <c r="AB904" s="272" t="str">
        <f t="shared" si="20"/>
        <v/>
      </c>
    </row>
    <row r="905" spans="1:28" s="271" customFormat="1" ht="20.25" customHeight="1">
      <c r="A905" s="215"/>
      <c r="B905" s="359"/>
      <c r="C905" s="360"/>
      <c r="D905" s="216"/>
      <c r="E905" s="216"/>
      <c r="F905" s="216"/>
      <c r="G905" s="216"/>
      <c r="H905" s="217"/>
      <c r="I905" s="218"/>
      <c r="J905" s="218"/>
      <c r="K905" s="267"/>
      <c r="L905" s="267"/>
      <c r="M905" s="267"/>
      <c r="N905" s="267"/>
      <c r="O905" s="267"/>
      <c r="P905" s="219"/>
      <c r="Q905" s="268"/>
      <c r="R905" s="216" t="str">
        <f ca="1">IF(ISERROR($V905),"",OFFSET('Smelter Look-up'!$C$4,$V905-4,0)&amp;"")</f>
        <v/>
      </c>
      <c r="S905" s="224" t="str">
        <f t="shared" ca="1" si="18"/>
        <v/>
      </c>
      <c r="T905" s="224" t="str">
        <f ca="1">IF(B905="","",IF(ISERROR(MATCH($J905,SorP!$B$1:$B$6230,0)),"",INDIRECT("'SorP'!$A$"&amp;MATCH($J905,SorP!$B$1:$B$6230,0))))</f>
        <v/>
      </c>
      <c r="U905" s="239"/>
      <c r="V905" s="269" t="e">
        <f>IF(C905="",NA(),MATCH($B905&amp;$C905,'Smelter Look-up'!$J:$J,0))</f>
        <v>#N/A</v>
      </c>
      <c r="W905" s="270"/>
      <c r="X905" s="270">
        <f t="shared" si="19"/>
        <v>0</v>
      </c>
      <c r="Y905" s="270"/>
      <c r="Z905" s="270"/>
      <c r="AB905" s="272" t="str">
        <f t="shared" si="20"/>
        <v/>
      </c>
    </row>
    <row r="906" spans="1:28" s="271" customFormat="1" ht="20.25" customHeight="1">
      <c r="A906" s="215"/>
      <c r="B906" s="359"/>
      <c r="C906" s="360"/>
      <c r="D906" s="216"/>
      <c r="E906" s="216"/>
      <c r="F906" s="216"/>
      <c r="G906" s="216"/>
      <c r="H906" s="217"/>
      <c r="I906" s="218"/>
      <c r="J906" s="218"/>
      <c r="K906" s="267"/>
      <c r="L906" s="267"/>
      <c r="M906" s="267"/>
      <c r="N906" s="267"/>
      <c r="O906" s="267"/>
      <c r="P906" s="219"/>
      <c r="Q906" s="268"/>
      <c r="R906" s="216" t="str">
        <f ca="1">IF(ISERROR($V906),"",OFFSET('Smelter Look-up'!$C$4,$V906-4,0)&amp;"")</f>
        <v/>
      </c>
      <c r="S906" s="224" t="str">
        <f t="shared" ca="1" si="18"/>
        <v/>
      </c>
      <c r="T906" s="224" t="str">
        <f ca="1">IF(B906="","",IF(ISERROR(MATCH($J906,SorP!$B$1:$B$6230,0)),"",INDIRECT("'SorP'!$A$"&amp;MATCH($J906,SorP!$B$1:$B$6230,0))))</f>
        <v/>
      </c>
      <c r="U906" s="239"/>
      <c r="V906" s="269" t="e">
        <f>IF(C906="",NA(),MATCH($B906&amp;$C906,'Smelter Look-up'!$J:$J,0))</f>
        <v>#N/A</v>
      </c>
      <c r="W906" s="270"/>
      <c r="X906" s="270">
        <f t="shared" si="19"/>
        <v>0</v>
      </c>
      <c r="Y906" s="270"/>
      <c r="Z906" s="270"/>
      <c r="AB906" s="272" t="str">
        <f t="shared" si="20"/>
        <v/>
      </c>
    </row>
    <row r="907" spans="1:28" s="271" customFormat="1" ht="20.25" customHeight="1">
      <c r="A907" s="215"/>
      <c r="B907" s="359"/>
      <c r="C907" s="360"/>
      <c r="D907" s="216"/>
      <c r="E907" s="216"/>
      <c r="F907" s="216"/>
      <c r="G907" s="216"/>
      <c r="H907" s="217"/>
      <c r="I907" s="218"/>
      <c r="J907" s="218"/>
      <c r="K907" s="267"/>
      <c r="L907" s="267"/>
      <c r="M907" s="267"/>
      <c r="N907" s="267"/>
      <c r="O907" s="267"/>
      <c r="P907" s="219"/>
      <c r="Q907" s="268"/>
      <c r="R907" s="216" t="str">
        <f ca="1">IF(ISERROR($V907),"",OFFSET('Smelter Look-up'!$C$4,$V907-4,0)&amp;"")</f>
        <v/>
      </c>
      <c r="S907" s="224" t="str">
        <f t="shared" ca="1" si="18"/>
        <v/>
      </c>
      <c r="T907" s="224" t="str">
        <f ca="1">IF(B907="","",IF(ISERROR(MATCH($J907,SorP!$B$1:$B$6230,0)),"",INDIRECT("'SorP'!$A$"&amp;MATCH($J907,SorP!$B$1:$B$6230,0))))</f>
        <v/>
      </c>
      <c r="U907" s="239"/>
      <c r="V907" s="269" t="e">
        <f>IF(C907="",NA(),MATCH($B907&amp;$C907,'Smelter Look-up'!$J:$J,0))</f>
        <v>#N/A</v>
      </c>
      <c r="W907" s="270"/>
      <c r="X907" s="270">
        <f t="shared" si="19"/>
        <v>0</v>
      </c>
      <c r="Y907" s="270"/>
      <c r="Z907" s="270"/>
      <c r="AB907" s="272" t="str">
        <f t="shared" si="20"/>
        <v/>
      </c>
    </row>
    <row r="908" spans="1:28" s="271" customFormat="1" ht="20.25" customHeight="1">
      <c r="A908" s="215"/>
      <c r="B908" s="359"/>
      <c r="C908" s="360"/>
      <c r="D908" s="216"/>
      <c r="E908" s="216"/>
      <c r="F908" s="216"/>
      <c r="G908" s="216"/>
      <c r="H908" s="217"/>
      <c r="I908" s="218"/>
      <c r="J908" s="218"/>
      <c r="K908" s="267"/>
      <c r="L908" s="267"/>
      <c r="M908" s="267"/>
      <c r="N908" s="267"/>
      <c r="O908" s="267"/>
      <c r="P908" s="219"/>
      <c r="Q908" s="268"/>
      <c r="R908" s="216" t="str">
        <f ca="1">IF(ISERROR($V908),"",OFFSET('Smelter Look-up'!$C$4,$V908-4,0)&amp;"")</f>
        <v/>
      </c>
      <c r="S908" s="224" t="str">
        <f t="shared" ca="1" si="18"/>
        <v/>
      </c>
      <c r="T908" s="224" t="str">
        <f ca="1">IF(B908="","",IF(ISERROR(MATCH($J908,SorP!$B$1:$B$6230,0)),"",INDIRECT("'SorP'!$A$"&amp;MATCH($J908,SorP!$B$1:$B$6230,0))))</f>
        <v/>
      </c>
      <c r="U908" s="239"/>
      <c r="V908" s="269" t="e">
        <f>IF(C908="",NA(),MATCH($B908&amp;$C908,'Smelter Look-up'!$J:$J,0))</f>
        <v>#N/A</v>
      </c>
      <c r="W908" s="270"/>
      <c r="X908" s="270">
        <f t="shared" si="19"/>
        <v>0</v>
      </c>
      <c r="Y908" s="270"/>
      <c r="Z908" s="270"/>
      <c r="AB908" s="272" t="str">
        <f t="shared" si="20"/>
        <v/>
      </c>
    </row>
    <row r="909" spans="1:28" s="271" customFormat="1" ht="20.25" customHeight="1">
      <c r="A909" s="215"/>
      <c r="B909" s="359"/>
      <c r="C909" s="360"/>
      <c r="D909" s="216"/>
      <c r="E909" s="216"/>
      <c r="F909" s="216"/>
      <c r="G909" s="216"/>
      <c r="H909" s="217"/>
      <c r="I909" s="218"/>
      <c r="J909" s="218"/>
      <c r="K909" s="267"/>
      <c r="L909" s="267"/>
      <c r="M909" s="267"/>
      <c r="N909" s="267"/>
      <c r="O909" s="267"/>
      <c r="P909" s="219"/>
      <c r="Q909" s="268"/>
      <c r="R909" s="216" t="str">
        <f ca="1">IF(ISERROR($V909),"",OFFSET('Smelter Look-up'!$C$4,$V909-4,0)&amp;"")</f>
        <v/>
      </c>
      <c r="S909" s="224" t="str">
        <f t="shared" ca="1" si="18"/>
        <v/>
      </c>
      <c r="T909" s="224" t="str">
        <f ca="1">IF(B909="","",IF(ISERROR(MATCH($J909,SorP!$B$1:$B$6230,0)),"",INDIRECT("'SorP'!$A$"&amp;MATCH($J909,SorP!$B$1:$B$6230,0))))</f>
        <v/>
      </c>
      <c r="U909" s="239"/>
      <c r="V909" s="269" t="e">
        <f>IF(C909="",NA(),MATCH($B909&amp;$C909,'Smelter Look-up'!$J:$J,0))</f>
        <v>#N/A</v>
      </c>
      <c r="W909" s="270"/>
      <c r="X909" s="270">
        <f t="shared" si="19"/>
        <v>0</v>
      </c>
      <c r="Y909" s="270"/>
      <c r="Z909" s="270"/>
      <c r="AB909" s="272" t="str">
        <f t="shared" si="20"/>
        <v/>
      </c>
    </row>
    <row r="910" spans="1:28" s="271" customFormat="1" ht="20.25" customHeight="1">
      <c r="A910" s="215"/>
      <c r="B910" s="359"/>
      <c r="C910" s="360"/>
      <c r="D910" s="216"/>
      <c r="E910" s="216"/>
      <c r="F910" s="216"/>
      <c r="G910" s="216"/>
      <c r="H910" s="217"/>
      <c r="I910" s="218"/>
      <c r="J910" s="218"/>
      <c r="K910" s="267"/>
      <c r="L910" s="267"/>
      <c r="M910" s="267"/>
      <c r="N910" s="267"/>
      <c r="O910" s="267"/>
      <c r="P910" s="219"/>
      <c r="Q910" s="268"/>
      <c r="R910" s="216" t="str">
        <f ca="1">IF(ISERROR($V910),"",OFFSET('Smelter Look-up'!$C$4,$V910-4,0)&amp;"")</f>
        <v/>
      </c>
      <c r="S910" s="224" t="str">
        <f t="shared" ca="1" si="18"/>
        <v/>
      </c>
      <c r="T910" s="224" t="str">
        <f ca="1">IF(B910="","",IF(ISERROR(MATCH($J910,SorP!$B$1:$B$6230,0)),"",INDIRECT("'SorP'!$A$"&amp;MATCH($J910,SorP!$B$1:$B$6230,0))))</f>
        <v/>
      </c>
      <c r="U910" s="239"/>
      <c r="V910" s="269" t="e">
        <f>IF(C910="",NA(),MATCH($B910&amp;$C910,'Smelter Look-up'!$J:$J,0))</f>
        <v>#N/A</v>
      </c>
      <c r="W910" s="270"/>
      <c r="X910" s="270">
        <f t="shared" si="19"/>
        <v>0</v>
      </c>
      <c r="Y910" s="270"/>
      <c r="Z910" s="270"/>
      <c r="AB910" s="272" t="str">
        <f t="shared" si="20"/>
        <v/>
      </c>
    </row>
    <row r="911" spans="1:28" s="271" customFormat="1" ht="20.25" customHeight="1">
      <c r="A911" s="215"/>
      <c r="B911" s="359"/>
      <c r="C911" s="360"/>
      <c r="D911" s="216"/>
      <c r="E911" s="216"/>
      <c r="F911" s="216"/>
      <c r="G911" s="216"/>
      <c r="H911" s="217"/>
      <c r="I911" s="218"/>
      <c r="J911" s="218"/>
      <c r="K911" s="267"/>
      <c r="L911" s="267"/>
      <c r="M911" s="267"/>
      <c r="N911" s="267"/>
      <c r="O911" s="267"/>
      <c r="P911" s="219"/>
      <c r="Q911" s="268"/>
      <c r="R911" s="216" t="str">
        <f ca="1">IF(ISERROR($V911),"",OFFSET('Smelter Look-up'!$C$4,$V911-4,0)&amp;"")</f>
        <v/>
      </c>
      <c r="S911" s="224" t="str">
        <f t="shared" ca="1" si="18"/>
        <v/>
      </c>
      <c r="T911" s="224" t="str">
        <f ca="1">IF(B911="","",IF(ISERROR(MATCH($J911,SorP!$B$1:$B$6230,0)),"",INDIRECT("'SorP'!$A$"&amp;MATCH($J911,SorP!$B$1:$B$6230,0))))</f>
        <v/>
      </c>
      <c r="U911" s="239"/>
      <c r="V911" s="269" t="e">
        <f>IF(C911="",NA(),MATCH($B911&amp;$C911,'Smelter Look-up'!$J:$J,0))</f>
        <v>#N/A</v>
      </c>
      <c r="W911" s="270"/>
      <c r="X911" s="270">
        <f t="shared" si="19"/>
        <v>0</v>
      </c>
      <c r="Y911" s="270"/>
      <c r="Z911" s="270"/>
      <c r="AB911" s="272" t="str">
        <f t="shared" si="20"/>
        <v/>
      </c>
    </row>
    <row r="912" spans="1:28" s="271" customFormat="1" ht="20.25" customHeight="1">
      <c r="A912" s="215"/>
      <c r="B912" s="359"/>
      <c r="C912" s="360"/>
      <c r="D912" s="216"/>
      <c r="E912" s="216"/>
      <c r="F912" s="216"/>
      <c r="G912" s="216"/>
      <c r="H912" s="217"/>
      <c r="I912" s="218"/>
      <c r="J912" s="218"/>
      <c r="K912" s="267"/>
      <c r="L912" s="267"/>
      <c r="M912" s="267"/>
      <c r="N912" s="267"/>
      <c r="O912" s="267"/>
      <c r="P912" s="219"/>
      <c r="Q912" s="268"/>
      <c r="R912" s="216" t="str">
        <f ca="1">IF(ISERROR($V912),"",OFFSET('Smelter Look-up'!$C$4,$V912-4,0)&amp;"")</f>
        <v/>
      </c>
      <c r="S912" s="224" t="str">
        <f t="shared" ca="1" si="18"/>
        <v/>
      </c>
      <c r="T912" s="224" t="str">
        <f ca="1">IF(B912="","",IF(ISERROR(MATCH($J912,SorP!$B$1:$B$6230,0)),"",INDIRECT("'SorP'!$A$"&amp;MATCH($J912,SorP!$B$1:$B$6230,0))))</f>
        <v/>
      </c>
      <c r="U912" s="239"/>
      <c r="V912" s="269" t="e">
        <f>IF(C912="",NA(),MATCH($B912&amp;$C912,'Smelter Look-up'!$J:$J,0))</f>
        <v>#N/A</v>
      </c>
      <c r="W912" s="270"/>
      <c r="X912" s="270">
        <f t="shared" si="19"/>
        <v>0</v>
      </c>
      <c r="Y912" s="270"/>
      <c r="Z912" s="270"/>
      <c r="AB912" s="272" t="str">
        <f t="shared" si="20"/>
        <v/>
      </c>
    </row>
    <row r="913" spans="1:28" s="271" customFormat="1" ht="20.25" customHeight="1">
      <c r="A913" s="215"/>
      <c r="B913" s="359"/>
      <c r="C913" s="360"/>
      <c r="D913" s="216"/>
      <c r="E913" s="216"/>
      <c r="F913" s="216"/>
      <c r="G913" s="216"/>
      <c r="H913" s="217"/>
      <c r="I913" s="218"/>
      <c r="J913" s="218"/>
      <c r="K913" s="267"/>
      <c r="L913" s="267"/>
      <c r="M913" s="267"/>
      <c r="N913" s="267"/>
      <c r="O913" s="267"/>
      <c r="P913" s="219"/>
      <c r="Q913" s="268"/>
      <c r="R913" s="216" t="str">
        <f ca="1">IF(ISERROR($V913),"",OFFSET('Smelter Look-up'!$C$4,$V913-4,0)&amp;"")</f>
        <v/>
      </c>
      <c r="S913" s="224" t="str">
        <f t="shared" ca="1" si="18"/>
        <v/>
      </c>
      <c r="T913" s="224" t="str">
        <f ca="1">IF(B913="","",IF(ISERROR(MATCH($J913,SorP!$B$1:$B$6230,0)),"",INDIRECT("'SorP'!$A$"&amp;MATCH($J913,SorP!$B$1:$B$6230,0))))</f>
        <v/>
      </c>
      <c r="U913" s="239"/>
      <c r="V913" s="269" t="e">
        <f>IF(C913="",NA(),MATCH($B913&amp;$C913,'Smelter Look-up'!$J:$J,0))</f>
        <v>#N/A</v>
      </c>
      <c r="W913" s="270"/>
      <c r="X913" s="270">
        <f t="shared" si="19"/>
        <v>0</v>
      </c>
      <c r="Y913" s="270"/>
      <c r="Z913" s="270"/>
      <c r="AB913" s="272" t="str">
        <f t="shared" si="20"/>
        <v/>
      </c>
    </row>
    <row r="914" spans="1:28" s="271" customFormat="1" ht="20.25" customHeight="1">
      <c r="A914" s="215"/>
      <c r="B914" s="359"/>
      <c r="C914" s="360"/>
      <c r="D914" s="216"/>
      <c r="E914" s="216"/>
      <c r="F914" s="216"/>
      <c r="G914" s="216"/>
      <c r="H914" s="217"/>
      <c r="I914" s="218"/>
      <c r="J914" s="218"/>
      <c r="K914" s="267"/>
      <c r="L914" s="267"/>
      <c r="M914" s="267"/>
      <c r="N914" s="267"/>
      <c r="O914" s="267"/>
      <c r="P914" s="219"/>
      <c r="Q914" s="268"/>
      <c r="R914" s="216" t="str">
        <f ca="1">IF(ISERROR($V914),"",OFFSET('Smelter Look-up'!$C$4,$V914-4,0)&amp;"")</f>
        <v/>
      </c>
      <c r="S914" s="224" t="str">
        <f t="shared" ca="1" si="18"/>
        <v/>
      </c>
      <c r="T914" s="224" t="str">
        <f ca="1">IF(B914="","",IF(ISERROR(MATCH($J914,SorP!$B$1:$B$6230,0)),"",INDIRECT("'SorP'!$A$"&amp;MATCH($J914,SorP!$B$1:$B$6230,0))))</f>
        <v/>
      </c>
      <c r="U914" s="239"/>
      <c r="V914" s="269" t="e">
        <f>IF(C914="",NA(),MATCH($B914&amp;$C914,'Smelter Look-up'!$J:$J,0))</f>
        <v>#N/A</v>
      </c>
      <c r="W914" s="270"/>
      <c r="X914" s="270">
        <f t="shared" si="19"/>
        <v>0</v>
      </c>
      <c r="Y914" s="270"/>
      <c r="Z914" s="270"/>
      <c r="AB914" s="272" t="str">
        <f t="shared" si="20"/>
        <v/>
      </c>
    </row>
    <row r="915" spans="1:28" s="271" customFormat="1" ht="20.25" customHeight="1">
      <c r="A915" s="215"/>
      <c r="B915" s="359"/>
      <c r="C915" s="360"/>
      <c r="D915" s="216"/>
      <c r="E915" s="216"/>
      <c r="F915" s="216"/>
      <c r="G915" s="216"/>
      <c r="H915" s="217"/>
      <c r="I915" s="218"/>
      <c r="J915" s="218"/>
      <c r="K915" s="267"/>
      <c r="L915" s="267"/>
      <c r="M915" s="267"/>
      <c r="N915" s="267"/>
      <c r="O915" s="267"/>
      <c r="P915" s="219"/>
      <c r="Q915" s="268"/>
      <c r="R915" s="216" t="str">
        <f ca="1">IF(ISERROR($V915),"",OFFSET('Smelter Look-up'!$C$4,$V915-4,0)&amp;"")</f>
        <v/>
      </c>
      <c r="S915" s="224" t="str">
        <f t="shared" ca="1" si="18"/>
        <v/>
      </c>
      <c r="T915" s="224" t="str">
        <f ca="1">IF(B915="","",IF(ISERROR(MATCH($J915,SorP!$B$1:$B$6230,0)),"",INDIRECT("'SorP'!$A$"&amp;MATCH($J915,SorP!$B$1:$B$6230,0))))</f>
        <v/>
      </c>
      <c r="U915" s="239"/>
      <c r="V915" s="269" t="e">
        <f>IF(C915="",NA(),MATCH($B915&amp;$C915,'Smelter Look-up'!$J:$J,0))</f>
        <v>#N/A</v>
      </c>
      <c r="W915" s="270"/>
      <c r="X915" s="270">
        <f t="shared" si="19"/>
        <v>0</v>
      </c>
      <c r="Y915" s="270"/>
      <c r="Z915" s="270"/>
      <c r="AB915" s="272" t="str">
        <f t="shared" si="20"/>
        <v/>
      </c>
    </row>
    <row r="916" spans="1:28" s="271" customFormat="1" ht="20.25" customHeight="1">
      <c r="A916" s="215"/>
      <c r="B916" s="359"/>
      <c r="C916" s="360"/>
      <c r="D916" s="216"/>
      <c r="E916" s="216"/>
      <c r="F916" s="216"/>
      <c r="G916" s="216"/>
      <c r="H916" s="217"/>
      <c r="I916" s="218"/>
      <c r="J916" s="218"/>
      <c r="K916" s="267"/>
      <c r="L916" s="267"/>
      <c r="M916" s="267"/>
      <c r="N916" s="267"/>
      <c r="O916" s="267"/>
      <c r="P916" s="219"/>
      <c r="Q916" s="268"/>
      <c r="R916" s="216" t="str">
        <f ca="1">IF(ISERROR($V916),"",OFFSET('Smelter Look-up'!$C$4,$V916-4,0)&amp;"")</f>
        <v/>
      </c>
      <c r="S916" s="224" t="str">
        <f t="shared" ref="S916:S971" ca="1" si="21">IF(B916="","",IF(ISERROR(MATCH($E916,CL,0)),"Unknown",INDIRECT("'C'!$A$"&amp;MATCH($E916,CL,0)+1)))</f>
        <v/>
      </c>
      <c r="T916" s="224" t="str">
        <f ca="1">IF(B916="","",IF(ISERROR(MATCH($J916,SorP!$B$1:$B$6230,0)),"",INDIRECT("'SorP'!$A$"&amp;MATCH($J916,SorP!$B$1:$B$6230,0))))</f>
        <v/>
      </c>
      <c r="U916" s="239"/>
      <c r="V916" s="269" t="e">
        <f>IF(C916="",NA(),MATCH($B916&amp;$C916,'Smelter Look-up'!$J:$J,0))</f>
        <v>#N/A</v>
      </c>
      <c r="W916" s="270"/>
      <c r="X916" s="270">
        <f t="shared" ref="X916:X971" si="22">IF(AND(C916="Smelter not listed",OR(LEN(D916)=0,LEN(E916)=0)),1,0)</f>
        <v>0</v>
      </c>
      <c r="Y916" s="270"/>
      <c r="Z916" s="270"/>
      <c r="AB916" s="272" t="str">
        <f t="shared" ref="AB916:AB971" si="23">B916&amp;C916</f>
        <v/>
      </c>
    </row>
    <row r="917" spans="1:28" s="271" customFormat="1" ht="20.25" customHeight="1">
      <c r="A917" s="215"/>
      <c r="B917" s="359"/>
      <c r="C917" s="360"/>
      <c r="D917" s="216"/>
      <c r="E917" s="216"/>
      <c r="F917" s="216"/>
      <c r="G917" s="216"/>
      <c r="H917" s="217"/>
      <c r="I917" s="218"/>
      <c r="J917" s="218"/>
      <c r="K917" s="267"/>
      <c r="L917" s="267"/>
      <c r="M917" s="267"/>
      <c r="N917" s="267"/>
      <c r="O917" s="267"/>
      <c r="P917" s="219"/>
      <c r="Q917" s="268"/>
      <c r="R917" s="216" t="str">
        <f ca="1">IF(ISERROR($V917),"",OFFSET('Smelter Look-up'!$C$4,$V917-4,0)&amp;"")</f>
        <v/>
      </c>
      <c r="S917" s="224" t="str">
        <f t="shared" ca="1" si="21"/>
        <v/>
      </c>
      <c r="T917" s="224" t="str">
        <f ca="1">IF(B917="","",IF(ISERROR(MATCH($J917,SorP!$B$1:$B$6230,0)),"",INDIRECT("'SorP'!$A$"&amp;MATCH($J917,SorP!$B$1:$B$6230,0))))</f>
        <v/>
      </c>
      <c r="U917" s="239"/>
      <c r="V917" s="269" t="e">
        <f>IF(C917="",NA(),MATCH($B917&amp;$C917,'Smelter Look-up'!$J:$J,0))</f>
        <v>#N/A</v>
      </c>
      <c r="W917" s="270"/>
      <c r="X917" s="270">
        <f t="shared" si="22"/>
        <v>0</v>
      </c>
      <c r="Y917" s="270"/>
      <c r="Z917" s="270"/>
      <c r="AB917" s="272" t="str">
        <f t="shared" si="23"/>
        <v/>
      </c>
    </row>
    <row r="918" spans="1:28" s="271" customFormat="1" ht="20.25" customHeight="1">
      <c r="A918" s="215"/>
      <c r="B918" s="359"/>
      <c r="C918" s="360"/>
      <c r="D918" s="216"/>
      <c r="E918" s="216"/>
      <c r="F918" s="216"/>
      <c r="G918" s="216"/>
      <c r="H918" s="217"/>
      <c r="I918" s="218"/>
      <c r="J918" s="218"/>
      <c r="K918" s="267"/>
      <c r="L918" s="267"/>
      <c r="M918" s="267"/>
      <c r="N918" s="267"/>
      <c r="O918" s="267"/>
      <c r="P918" s="219"/>
      <c r="Q918" s="268"/>
      <c r="R918" s="216" t="str">
        <f ca="1">IF(ISERROR($V918),"",OFFSET('Smelter Look-up'!$C$4,$V918-4,0)&amp;"")</f>
        <v/>
      </c>
      <c r="S918" s="224" t="str">
        <f t="shared" ca="1" si="21"/>
        <v/>
      </c>
      <c r="T918" s="224" t="str">
        <f ca="1">IF(B918="","",IF(ISERROR(MATCH($J918,SorP!$B$1:$B$6230,0)),"",INDIRECT("'SorP'!$A$"&amp;MATCH($J918,SorP!$B$1:$B$6230,0))))</f>
        <v/>
      </c>
      <c r="U918" s="239"/>
      <c r="V918" s="269" t="e">
        <f>IF(C918="",NA(),MATCH($B918&amp;$C918,'Smelter Look-up'!$J:$J,0))</f>
        <v>#N/A</v>
      </c>
      <c r="W918" s="270"/>
      <c r="X918" s="270">
        <f t="shared" si="22"/>
        <v>0</v>
      </c>
      <c r="Y918" s="270"/>
      <c r="Z918" s="270"/>
      <c r="AB918" s="272" t="str">
        <f t="shared" si="23"/>
        <v/>
      </c>
    </row>
    <row r="919" spans="1:28" s="271" customFormat="1" ht="20.25" customHeight="1">
      <c r="A919" s="215"/>
      <c r="B919" s="359"/>
      <c r="C919" s="360"/>
      <c r="D919" s="216"/>
      <c r="E919" s="216"/>
      <c r="F919" s="216"/>
      <c r="G919" s="216"/>
      <c r="H919" s="217"/>
      <c r="I919" s="218"/>
      <c r="J919" s="218"/>
      <c r="K919" s="267"/>
      <c r="L919" s="267"/>
      <c r="M919" s="267"/>
      <c r="N919" s="267"/>
      <c r="O919" s="267"/>
      <c r="P919" s="219"/>
      <c r="Q919" s="268"/>
      <c r="R919" s="216" t="str">
        <f ca="1">IF(ISERROR($V919),"",OFFSET('Smelter Look-up'!$C$4,$V919-4,0)&amp;"")</f>
        <v/>
      </c>
      <c r="S919" s="224" t="str">
        <f t="shared" ca="1" si="21"/>
        <v/>
      </c>
      <c r="T919" s="224" t="str">
        <f ca="1">IF(B919="","",IF(ISERROR(MATCH($J919,SorP!$B$1:$B$6230,0)),"",INDIRECT("'SorP'!$A$"&amp;MATCH($J919,SorP!$B$1:$B$6230,0))))</f>
        <v/>
      </c>
      <c r="U919" s="239"/>
      <c r="V919" s="269" t="e">
        <f>IF(C919="",NA(),MATCH($B919&amp;$C919,'Smelter Look-up'!$J:$J,0))</f>
        <v>#N/A</v>
      </c>
      <c r="W919" s="270"/>
      <c r="X919" s="270">
        <f t="shared" si="22"/>
        <v>0</v>
      </c>
      <c r="Y919" s="270"/>
      <c r="Z919" s="270"/>
      <c r="AB919" s="272" t="str">
        <f t="shared" si="23"/>
        <v/>
      </c>
    </row>
    <row r="920" spans="1:28" s="271" customFormat="1" ht="20.25" customHeight="1">
      <c r="A920" s="215"/>
      <c r="B920" s="359"/>
      <c r="C920" s="360"/>
      <c r="D920" s="216"/>
      <c r="E920" s="216"/>
      <c r="F920" s="216"/>
      <c r="G920" s="216"/>
      <c r="H920" s="217"/>
      <c r="I920" s="218"/>
      <c r="J920" s="218"/>
      <c r="K920" s="267"/>
      <c r="L920" s="267"/>
      <c r="M920" s="267"/>
      <c r="N920" s="267"/>
      <c r="O920" s="267"/>
      <c r="P920" s="219"/>
      <c r="Q920" s="268"/>
      <c r="R920" s="216" t="str">
        <f ca="1">IF(ISERROR($V920),"",OFFSET('Smelter Look-up'!$C$4,$V920-4,0)&amp;"")</f>
        <v/>
      </c>
      <c r="S920" s="224" t="str">
        <f t="shared" ca="1" si="21"/>
        <v/>
      </c>
      <c r="T920" s="224" t="str">
        <f ca="1">IF(B920="","",IF(ISERROR(MATCH($J920,SorP!$B$1:$B$6230,0)),"",INDIRECT("'SorP'!$A$"&amp;MATCH($J920,SorP!$B$1:$B$6230,0))))</f>
        <v/>
      </c>
      <c r="U920" s="239"/>
      <c r="V920" s="269" t="e">
        <f>IF(C920="",NA(),MATCH($B920&amp;$C920,'Smelter Look-up'!$J:$J,0))</f>
        <v>#N/A</v>
      </c>
      <c r="W920" s="270"/>
      <c r="X920" s="270">
        <f t="shared" si="22"/>
        <v>0</v>
      </c>
      <c r="Y920" s="270"/>
      <c r="Z920" s="270"/>
      <c r="AB920" s="272" t="str">
        <f t="shared" si="23"/>
        <v/>
      </c>
    </row>
    <row r="921" spans="1:28" s="271" customFormat="1" ht="20.25" customHeight="1">
      <c r="A921" s="215"/>
      <c r="B921" s="359"/>
      <c r="C921" s="360"/>
      <c r="D921" s="216"/>
      <c r="E921" s="216"/>
      <c r="F921" s="216"/>
      <c r="G921" s="216"/>
      <c r="H921" s="217"/>
      <c r="I921" s="218"/>
      <c r="J921" s="218"/>
      <c r="K921" s="267"/>
      <c r="L921" s="267"/>
      <c r="M921" s="267"/>
      <c r="N921" s="267"/>
      <c r="O921" s="267"/>
      <c r="P921" s="219"/>
      <c r="Q921" s="268"/>
      <c r="R921" s="216" t="str">
        <f ca="1">IF(ISERROR($V921),"",OFFSET('Smelter Look-up'!$C$4,$V921-4,0)&amp;"")</f>
        <v/>
      </c>
      <c r="S921" s="224" t="str">
        <f t="shared" ca="1" si="21"/>
        <v/>
      </c>
      <c r="T921" s="224" t="str">
        <f ca="1">IF(B921="","",IF(ISERROR(MATCH($J921,SorP!$B$1:$B$6230,0)),"",INDIRECT("'SorP'!$A$"&amp;MATCH($J921,SorP!$B$1:$B$6230,0))))</f>
        <v/>
      </c>
      <c r="U921" s="239"/>
      <c r="V921" s="269" t="e">
        <f>IF(C921="",NA(),MATCH($B921&amp;$C921,'Smelter Look-up'!$J:$J,0))</f>
        <v>#N/A</v>
      </c>
      <c r="W921" s="270"/>
      <c r="X921" s="270">
        <f t="shared" si="22"/>
        <v>0</v>
      </c>
      <c r="Y921" s="270"/>
      <c r="Z921" s="270"/>
      <c r="AB921" s="272" t="str">
        <f t="shared" si="23"/>
        <v/>
      </c>
    </row>
    <row r="922" spans="1:28" s="271" customFormat="1" ht="20.25" customHeight="1">
      <c r="A922" s="215"/>
      <c r="B922" s="359"/>
      <c r="C922" s="360"/>
      <c r="D922" s="216"/>
      <c r="E922" s="216"/>
      <c r="F922" s="216"/>
      <c r="G922" s="216"/>
      <c r="H922" s="217"/>
      <c r="I922" s="218"/>
      <c r="J922" s="218"/>
      <c r="K922" s="267"/>
      <c r="L922" s="267"/>
      <c r="M922" s="267"/>
      <c r="N922" s="267"/>
      <c r="O922" s="267"/>
      <c r="P922" s="219"/>
      <c r="Q922" s="268"/>
      <c r="R922" s="216" t="str">
        <f ca="1">IF(ISERROR($V922),"",OFFSET('Smelter Look-up'!$C$4,$V922-4,0)&amp;"")</f>
        <v/>
      </c>
      <c r="S922" s="224" t="str">
        <f t="shared" ca="1" si="21"/>
        <v/>
      </c>
      <c r="T922" s="224" t="str">
        <f ca="1">IF(B922="","",IF(ISERROR(MATCH($J922,SorP!$B$1:$B$6230,0)),"",INDIRECT("'SorP'!$A$"&amp;MATCH($J922,SorP!$B$1:$B$6230,0))))</f>
        <v/>
      </c>
      <c r="U922" s="239"/>
      <c r="V922" s="269" t="e">
        <f>IF(C922="",NA(),MATCH($B922&amp;$C922,'Smelter Look-up'!$J:$J,0))</f>
        <v>#N/A</v>
      </c>
      <c r="W922" s="270"/>
      <c r="X922" s="270">
        <f t="shared" si="22"/>
        <v>0</v>
      </c>
      <c r="Y922" s="270"/>
      <c r="Z922" s="270"/>
      <c r="AB922" s="272" t="str">
        <f t="shared" si="23"/>
        <v/>
      </c>
    </row>
    <row r="923" spans="1:28" s="271" customFormat="1" ht="20.25" customHeight="1">
      <c r="A923" s="215"/>
      <c r="B923" s="359"/>
      <c r="C923" s="360"/>
      <c r="D923" s="216"/>
      <c r="E923" s="216"/>
      <c r="F923" s="216"/>
      <c r="G923" s="216"/>
      <c r="H923" s="217"/>
      <c r="I923" s="218"/>
      <c r="J923" s="218"/>
      <c r="K923" s="267"/>
      <c r="L923" s="267"/>
      <c r="M923" s="267"/>
      <c r="N923" s="267"/>
      <c r="O923" s="267"/>
      <c r="P923" s="219"/>
      <c r="Q923" s="268"/>
      <c r="R923" s="216" t="str">
        <f ca="1">IF(ISERROR($V923),"",OFFSET('Smelter Look-up'!$C$4,$V923-4,0)&amp;"")</f>
        <v/>
      </c>
      <c r="S923" s="224" t="str">
        <f t="shared" ca="1" si="21"/>
        <v/>
      </c>
      <c r="T923" s="224" t="str">
        <f ca="1">IF(B923="","",IF(ISERROR(MATCH($J923,SorP!$B$1:$B$6230,0)),"",INDIRECT("'SorP'!$A$"&amp;MATCH($J923,SorP!$B$1:$B$6230,0))))</f>
        <v/>
      </c>
      <c r="U923" s="239"/>
      <c r="V923" s="269" t="e">
        <f>IF(C923="",NA(),MATCH($B923&amp;$C923,'Smelter Look-up'!$J:$J,0))</f>
        <v>#N/A</v>
      </c>
      <c r="W923" s="270"/>
      <c r="X923" s="270">
        <f t="shared" si="22"/>
        <v>0</v>
      </c>
      <c r="Y923" s="270"/>
      <c r="Z923" s="270"/>
      <c r="AB923" s="272" t="str">
        <f t="shared" si="23"/>
        <v/>
      </c>
    </row>
    <row r="924" spans="1:28" s="271" customFormat="1" ht="20.25" customHeight="1">
      <c r="A924" s="215"/>
      <c r="B924" s="359"/>
      <c r="C924" s="360"/>
      <c r="D924" s="216"/>
      <c r="E924" s="216"/>
      <c r="F924" s="216"/>
      <c r="G924" s="216"/>
      <c r="H924" s="217"/>
      <c r="I924" s="218"/>
      <c r="J924" s="218"/>
      <c r="K924" s="267"/>
      <c r="L924" s="267"/>
      <c r="M924" s="267"/>
      <c r="N924" s="267"/>
      <c r="O924" s="267"/>
      <c r="P924" s="219"/>
      <c r="Q924" s="268"/>
      <c r="R924" s="216" t="str">
        <f ca="1">IF(ISERROR($V924),"",OFFSET('Smelter Look-up'!$C$4,$V924-4,0)&amp;"")</f>
        <v/>
      </c>
      <c r="S924" s="224" t="str">
        <f t="shared" ca="1" si="21"/>
        <v/>
      </c>
      <c r="T924" s="224" t="str">
        <f ca="1">IF(B924="","",IF(ISERROR(MATCH($J924,SorP!$B$1:$B$6230,0)),"",INDIRECT("'SorP'!$A$"&amp;MATCH($J924,SorP!$B$1:$B$6230,0))))</f>
        <v/>
      </c>
      <c r="U924" s="239"/>
      <c r="V924" s="269" t="e">
        <f>IF(C924="",NA(),MATCH($B924&amp;$C924,'Smelter Look-up'!$J:$J,0))</f>
        <v>#N/A</v>
      </c>
      <c r="W924" s="270"/>
      <c r="X924" s="270">
        <f t="shared" si="22"/>
        <v>0</v>
      </c>
      <c r="Y924" s="270"/>
      <c r="Z924" s="270"/>
      <c r="AB924" s="272" t="str">
        <f t="shared" si="23"/>
        <v/>
      </c>
    </row>
    <row r="925" spans="1:28" s="271" customFormat="1" ht="20.25" customHeight="1">
      <c r="A925" s="215"/>
      <c r="B925" s="359"/>
      <c r="C925" s="360"/>
      <c r="D925" s="216"/>
      <c r="E925" s="216"/>
      <c r="F925" s="216"/>
      <c r="G925" s="216"/>
      <c r="H925" s="217"/>
      <c r="I925" s="218"/>
      <c r="J925" s="218"/>
      <c r="K925" s="267"/>
      <c r="L925" s="267"/>
      <c r="M925" s="267"/>
      <c r="N925" s="267"/>
      <c r="O925" s="267"/>
      <c r="P925" s="219"/>
      <c r="Q925" s="268"/>
      <c r="R925" s="216" t="str">
        <f ca="1">IF(ISERROR($V925),"",OFFSET('Smelter Look-up'!$C$4,$V925-4,0)&amp;"")</f>
        <v/>
      </c>
      <c r="S925" s="224" t="str">
        <f t="shared" ca="1" si="21"/>
        <v/>
      </c>
      <c r="T925" s="224" t="str">
        <f ca="1">IF(B925="","",IF(ISERROR(MATCH($J925,SorP!$B$1:$B$6230,0)),"",INDIRECT("'SorP'!$A$"&amp;MATCH($J925,SorP!$B$1:$B$6230,0))))</f>
        <v/>
      </c>
      <c r="U925" s="239"/>
      <c r="V925" s="269" t="e">
        <f>IF(C925="",NA(),MATCH($B925&amp;$C925,'Smelter Look-up'!$J:$J,0))</f>
        <v>#N/A</v>
      </c>
      <c r="W925" s="270"/>
      <c r="X925" s="270">
        <f t="shared" si="22"/>
        <v>0</v>
      </c>
      <c r="Y925" s="270"/>
      <c r="Z925" s="270"/>
      <c r="AB925" s="272" t="str">
        <f t="shared" si="23"/>
        <v/>
      </c>
    </row>
    <row r="926" spans="1:28" s="271" customFormat="1" ht="20.25" customHeight="1">
      <c r="A926" s="215"/>
      <c r="B926" s="359"/>
      <c r="C926" s="360"/>
      <c r="D926" s="216"/>
      <c r="E926" s="216"/>
      <c r="F926" s="216"/>
      <c r="G926" s="216"/>
      <c r="H926" s="217"/>
      <c r="I926" s="218"/>
      <c r="J926" s="218"/>
      <c r="K926" s="267"/>
      <c r="L926" s="267"/>
      <c r="M926" s="267"/>
      <c r="N926" s="267"/>
      <c r="O926" s="267"/>
      <c r="P926" s="219"/>
      <c r="Q926" s="268"/>
      <c r="R926" s="216" t="str">
        <f ca="1">IF(ISERROR($V926),"",OFFSET('Smelter Look-up'!$C$4,$V926-4,0)&amp;"")</f>
        <v/>
      </c>
      <c r="S926" s="224" t="str">
        <f t="shared" ca="1" si="21"/>
        <v/>
      </c>
      <c r="T926" s="224" t="str">
        <f ca="1">IF(B926="","",IF(ISERROR(MATCH($J926,SorP!$B$1:$B$6230,0)),"",INDIRECT("'SorP'!$A$"&amp;MATCH($J926,SorP!$B$1:$B$6230,0))))</f>
        <v/>
      </c>
      <c r="U926" s="239"/>
      <c r="V926" s="269" t="e">
        <f>IF(C926="",NA(),MATCH($B926&amp;$C926,'Smelter Look-up'!$J:$J,0))</f>
        <v>#N/A</v>
      </c>
      <c r="W926" s="270"/>
      <c r="X926" s="270">
        <f t="shared" si="22"/>
        <v>0</v>
      </c>
      <c r="Y926" s="270"/>
      <c r="Z926" s="270"/>
      <c r="AB926" s="272" t="str">
        <f t="shared" si="23"/>
        <v/>
      </c>
    </row>
    <row r="927" spans="1:28" s="271" customFormat="1" ht="20.25" customHeight="1">
      <c r="A927" s="215"/>
      <c r="B927" s="359"/>
      <c r="C927" s="360"/>
      <c r="D927" s="216"/>
      <c r="E927" s="216"/>
      <c r="F927" s="216"/>
      <c r="G927" s="216"/>
      <c r="H927" s="217"/>
      <c r="I927" s="218"/>
      <c r="J927" s="218"/>
      <c r="K927" s="267"/>
      <c r="L927" s="267"/>
      <c r="M927" s="267"/>
      <c r="N927" s="267"/>
      <c r="O927" s="267"/>
      <c r="P927" s="219"/>
      <c r="Q927" s="268"/>
      <c r="R927" s="216" t="str">
        <f ca="1">IF(ISERROR($V927),"",OFFSET('Smelter Look-up'!$C$4,$V927-4,0)&amp;"")</f>
        <v/>
      </c>
      <c r="S927" s="224" t="str">
        <f t="shared" ca="1" si="21"/>
        <v/>
      </c>
      <c r="T927" s="224" t="str">
        <f ca="1">IF(B927="","",IF(ISERROR(MATCH($J927,SorP!$B$1:$B$6230,0)),"",INDIRECT("'SorP'!$A$"&amp;MATCH($J927,SorP!$B$1:$B$6230,0))))</f>
        <v/>
      </c>
      <c r="U927" s="239"/>
      <c r="V927" s="269" t="e">
        <f>IF(C927="",NA(),MATCH($B927&amp;$C927,'Smelter Look-up'!$J:$J,0))</f>
        <v>#N/A</v>
      </c>
      <c r="W927" s="270"/>
      <c r="X927" s="270">
        <f t="shared" si="22"/>
        <v>0</v>
      </c>
      <c r="Y927" s="270"/>
      <c r="Z927" s="270"/>
      <c r="AB927" s="272" t="str">
        <f t="shared" si="23"/>
        <v/>
      </c>
    </row>
    <row r="928" spans="1:28" s="271" customFormat="1" ht="20.25" customHeight="1">
      <c r="A928" s="215"/>
      <c r="B928" s="359"/>
      <c r="C928" s="360"/>
      <c r="D928" s="216"/>
      <c r="E928" s="216"/>
      <c r="F928" s="216"/>
      <c r="G928" s="216"/>
      <c r="H928" s="217"/>
      <c r="I928" s="218"/>
      <c r="J928" s="218"/>
      <c r="K928" s="267"/>
      <c r="L928" s="267"/>
      <c r="M928" s="267"/>
      <c r="N928" s="267"/>
      <c r="O928" s="267"/>
      <c r="P928" s="219"/>
      <c r="Q928" s="268"/>
      <c r="R928" s="216" t="str">
        <f ca="1">IF(ISERROR($V928),"",OFFSET('Smelter Look-up'!$C$4,$V928-4,0)&amp;"")</f>
        <v/>
      </c>
      <c r="S928" s="224" t="str">
        <f t="shared" ca="1" si="21"/>
        <v/>
      </c>
      <c r="T928" s="224" t="str">
        <f ca="1">IF(B928="","",IF(ISERROR(MATCH($J928,SorP!$B$1:$B$6230,0)),"",INDIRECT("'SorP'!$A$"&amp;MATCH($J928,SorP!$B$1:$B$6230,0))))</f>
        <v/>
      </c>
      <c r="U928" s="239"/>
      <c r="V928" s="269" t="e">
        <f>IF(C928="",NA(),MATCH($B928&amp;$C928,'Smelter Look-up'!$J:$J,0))</f>
        <v>#N/A</v>
      </c>
      <c r="W928" s="270"/>
      <c r="X928" s="270">
        <f t="shared" si="22"/>
        <v>0</v>
      </c>
      <c r="Y928" s="270"/>
      <c r="Z928" s="270"/>
      <c r="AB928" s="272" t="str">
        <f t="shared" si="23"/>
        <v/>
      </c>
    </row>
    <row r="929" spans="1:28" s="271" customFormat="1" ht="20.25" customHeight="1">
      <c r="A929" s="215"/>
      <c r="B929" s="359"/>
      <c r="C929" s="360"/>
      <c r="D929" s="216"/>
      <c r="E929" s="216"/>
      <c r="F929" s="216"/>
      <c r="G929" s="216"/>
      <c r="H929" s="217"/>
      <c r="I929" s="218"/>
      <c r="J929" s="218"/>
      <c r="K929" s="267"/>
      <c r="L929" s="267"/>
      <c r="M929" s="267"/>
      <c r="N929" s="267"/>
      <c r="O929" s="267"/>
      <c r="P929" s="219"/>
      <c r="Q929" s="268"/>
      <c r="R929" s="216" t="str">
        <f ca="1">IF(ISERROR($V929),"",OFFSET('Smelter Look-up'!$C$4,$V929-4,0)&amp;"")</f>
        <v/>
      </c>
      <c r="S929" s="224" t="str">
        <f t="shared" ca="1" si="21"/>
        <v/>
      </c>
      <c r="T929" s="224" t="str">
        <f ca="1">IF(B929="","",IF(ISERROR(MATCH($J929,SorP!$B$1:$B$6230,0)),"",INDIRECT("'SorP'!$A$"&amp;MATCH($J929,SorP!$B$1:$B$6230,0))))</f>
        <v/>
      </c>
      <c r="U929" s="239"/>
      <c r="V929" s="269" t="e">
        <f>IF(C929="",NA(),MATCH($B929&amp;$C929,'Smelter Look-up'!$J:$J,0))</f>
        <v>#N/A</v>
      </c>
      <c r="W929" s="270"/>
      <c r="X929" s="270">
        <f t="shared" si="22"/>
        <v>0</v>
      </c>
      <c r="Y929" s="270"/>
      <c r="Z929" s="270"/>
      <c r="AB929" s="272" t="str">
        <f t="shared" si="23"/>
        <v/>
      </c>
    </row>
    <row r="930" spans="1:28" s="271" customFormat="1" ht="20.25" customHeight="1">
      <c r="A930" s="215"/>
      <c r="B930" s="359"/>
      <c r="C930" s="360"/>
      <c r="D930" s="216"/>
      <c r="E930" s="216"/>
      <c r="F930" s="216"/>
      <c r="G930" s="216"/>
      <c r="H930" s="217"/>
      <c r="I930" s="218"/>
      <c r="J930" s="218"/>
      <c r="K930" s="267"/>
      <c r="L930" s="267"/>
      <c r="M930" s="267"/>
      <c r="N930" s="267"/>
      <c r="O930" s="267"/>
      <c r="P930" s="219"/>
      <c r="Q930" s="268"/>
      <c r="R930" s="216" t="str">
        <f ca="1">IF(ISERROR($V930),"",OFFSET('Smelter Look-up'!$C$4,$V930-4,0)&amp;"")</f>
        <v/>
      </c>
      <c r="S930" s="224" t="str">
        <f t="shared" ca="1" si="21"/>
        <v/>
      </c>
      <c r="T930" s="224" t="str">
        <f ca="1">IF(B930="","",IF(ISERROR(MATCH($J930,SorP!$B$1:$B$6230,0)),"",INDIRECT("'SorP'!$A$"&amp;MATCH($J930,SorP!$B$1:$B$6230,0))))</f>
        <v/>
      </c>
      <c r="U930" s="239"/>
      <c r="V930" s="269" t="e">
        <f>IF(C930="",NA(),MATCH($B930&amp;$C930,'Smelter Look-up'!$J:$J,0))</f>
        <v>#N/A</v>
      </c>
      <c r="W930" s="270"/>
      <c r="X930" s="270">
        <f t="shared" si="22"/>
        <v>0</v>
      </c>
      <c r="Y930" s="270"/>
      <c r="Z930" s="270"/>
      <c r="AB930" s="272" t="str">
        <f t="shared" si="23"/>
        <v/>
      </c>
    </row>
    <row r="931" spans="1:28" s="271" customFormat="1" ht="20.25" customHeight="1">
      <c r="A931" s="215"/>
      <c r="B931" s="359"/>
      <c r="C931" s="360"/>
      <c r="D931" s="216"/>
      <c r="E931" s="216"/>
      <c r="F931" s="216"/>
      <c r="G931" s="216"/>
      <c r="H931" s="217"/>
      <c r="I931" s="218"/>
      <c r="J931" s="218"/>
      <c r="K931" s="267"/>
      <c r="L931" s="267"/>
      <c r="M931" s="267"/>
      <c r="N931" s="267"/>
      <c r="O931" s="267"/>
      <c r="P931" s="219"/>
      <c r="Q931" s="268"/>
      <c r="R931" s="216" t="str">
        <f ca="1">IF(ISERROR($V931),"",OFFSET('Smelter Look-up'!$C$4,$V931-4,0)&amp;"")</f>
        <v/>
      </c>
      <c r="S931" s="224" t="str">
        <f t="shared" ca="1" si="21"/>
        <v/>
      </c>
      <c r="T931" s="224" t="str">
        <f ca="1">IF(B931="","",IF(ISERROR(MATCH($J931,SorP!$B$1:$B$6230,0)),"",INDIRECT("'SorP'!$A$"&amp;MATCH($J931,SorP!$B$1:$B$6230,0))))</f>
        <v/>
      </c>
      <c r="U931" s="239"/>
      <c r="V931" s="269" t="e">
        <f>IF(C931="",NA(),MATCH($B931&amp;$C931,'Smelter Look-up'!$J:$J,0))</f>
        <v>#N/A</v>
      </c>
      <c r="W931" s="270"/>
      <c r="X931" s="270">
        <f t="shared" si="22"/>
        <v>0</v>
      </c>
      <c r="Y931" s="270"/>
      <c r="Z931" s="270"/>
      <c r="AB931" s="272" t="str">
        <f t="shared" si="23"/>
        <v/>
      </c>
    </row>
    <row r="932" spans="1:28" s="271" customFormat="1" ht="20.25" customHeight="1">
      <c r="A932" s="215"/>
      <c r="B932" s="359"/>
      <c r="C932" s="360"/>
      <c r="D932" s="216"/>
      <c r="E932" s="216"/>
      <c r="F932" s="216"/>
      <c r="G932" s="216"/>
      <c r="H932" s="217"/>
      <c r="I932" s="218"/>
      <c r="J932" s="218"/>
      <c r="K932" s="267"/>
      <c r="L932" s="267"/>
      <c r="M932" s="267"/>
      <c r="N932" s="267"/>
      <c r="O932" s="267"/>
      <c r="P932" s="219"/>
      <c r="Q932" s="268"/>
      <c r="R932" s="216" t="str">
        <f ca="1">IF(ISERROR($V932),"",OFFSET('Smelter Look-up'!$C$4,$V932-4,0)&amp;"")</f>
        <v/>
      </c>
      <c r="S932" s="224" t="str">
        <f t="shared" ca="1" si="21"/>
        <v/>
      </c>
      <c r="T932" s="224" t="str">
        <f ca="1">IF(B932="","",IF(ISERROR(MATCH($J932,SorP!$B$1:$B$6230,0)),"",INDIRECT("'SorP'!$A$"&amp;MATCH($J932,SorP!$B$1:$B$6230,0))))</f>
        <v/>
      </c>
      <c r="U932" s="239"/>
      <c r="V932" s="269" t="e">
        <f>IF(C932="",NA(),MATCH($B932&amp;$C932,'Smelter Look-up'!$J:$J,0))</f>
        <v>#N/A</v>
      </c>
      <c r="W932" s="270"/>
      <c r="X932" s="270">
        <f t="shared" si="22"/>
        <v>0</v>
      </c>
      <c r="Y932" s="270"/>
      <c r="Z932" s="270"/>
      <c r="AB932" s="272" t="str">
        <f t="shared" si="23"/>
        <v/>
      </c>
    </row>
    <row r="933" spans="1:28" s="271" customFormat="1" ht="20.25" customHeight="1">
      <c r="A933" s="215"/>
      <c r="B933" s="359"/>
      <c r="C933" s="360"/>
      <c r="D933" s="216"/>
      <c r="E933" s="216"/>
      <c r="F933" s="216"/>
      <c r="G933" s="216"/>
      <c r="H933" s="217"/>
      <c r="I933" s="218"/>
      <c r="J933" s="218"/>
      <c r="K933" s="267"/>
      <c r="L933" s="267"/>
      <c r="M933" s="267"/>
      <c r="N933" s="267"/>
      <c r="O933" s="267"/>
      <c r="P933" s="219"/>
      <c r="Q933" s="268"/>
      <c r="R933" s="216" t="str">
        <f ca="1">IF(ISERROR($V933),"",OFFSET('Smelter Look-up'!$C$4,$V933-4,0)&amp;"")</f>
        <v/>
      </c>
      <c r="S933" s="224" t="str">
        <f t="shared" ca="1" si="21"/>
        <v/>
      </c>
      <c r="T933" s="224" t="str">
        <f ca="1">IF(B933="","",IF(ISERROR(MATCH($J933,SorP!$B$1:$B$6230,0)),"",INDIRECT("'SorP'!$A$"&amp;MATCH($J933,SorP!$B$1:$B$6230,0))))</f>
        <v/>
      </c>
      <c r="U933" s="239"/>
      <c r="V933" s="269" t="e">
        <f>IF(C933="",NA(),MATCH($B933&amp;$C933,'Smelter Look-up'!$J:$J,0))</f>
        <v>#N/A</v>
      </c>
      <c r="W933" s="270"/>
      <c r="X933" s="270">
        <f t="shared" si="22"/>
        <v>0</v>
      </c>
      <c r="Y933" s="270"/>
      <c r="Z933" s="270"/>
      <c r="AB933" s="272" t="str">
        <f t="shared" si="23"/>
        <v/>
      </c>
    </row>
    <row r="934" spans="1:28" s="271" customFormat="1" ht="20.25" customHeight="1">
      <c r="A934" s="215"/>
      <c r="B934" s="359"/>
      <c r="C934" s="360"/>
      <c r="D934" s="216"/>
      <c r="E934" s="216"/>
      <c r="F934" s="216"/>
      <c r="G934" s="216"/>
      <c r="H934" s="217"/>
      <c r="I934" s="218"/>
      <c r="J934" s="218"/>
      <c r="K934" s="267"/>
      <c r="L934" s="267"/>
      <c r="M934" s="267"/>
      <c r="N934" s="267"/>
      <c r="O934" s="267"/>
      <c r="P934" s="219"/>
      <c r="Q934" s="268"/>
      <c r="R934" s="216" t="str">
        <f ca="1">IF(ISERROR($V934),"",OFFSET('Smelter Look-up'!$C$4,$V934-4,0)&amp;"")</f>
        <v/>
      </c>
      <c r="S934" s="224" t="str">
        <f t="shared" ca="1" si="21"/>
        <v/>
      </c>
      <c r="T934" s="224" t="str">
        <f ca="1">IF(B934="","",IF(ISERROR(MATCH($J934,SorP!$B$1:$B$6230,0)),"",INDIRECT("'SorP'!$A$"&amp;MATCH($J934,SorP!$B$1:$B$6230,0))))</f>
        <v/>
      </c>
      <c r="U934" s="239"/>
      <c r="V934" s="269" t="e">
        <f>IF(C934="",NA(),MATCH($B934&amp;$C934,'Smelter Look-up'!$J:$J,0))</f>
        <v>#N/A</v>
      </c>
      <c r="W934" s="270"/>
      <c r="X934" s="270">
        <f t="shared" si="22"/>
        <v>0</v>
      </c>
      <c r="Y934" s="270"/>
      <c r="Z934" s="270"/>
      <c r="AB934" s="272" t="str">
        <f t="shared" si="23"/>
        <v/>
      </c>
    </row>
    <row r="935" spans="1:28" s="271" customFormat="1" ht="20.25" customHeight="1">
      <c r="A935" s="215"/>
      <c r="B935" s="359"/>
      <c r="C935" s="360"/>
      <c r="D935" s="216"/>
      <c r="E935" s="216"/>
      <c r="F935" s="216"/>
      <c r="G935" s="216"/>
      <c r="H935" s="217"/>
      <c r="I935" s="218"/>
      <c r="J935" s="218"/>
      <c r="K935" s="267"/>
      <c r="L935" s="267"/>
      <c r="M935" s="267"/>
      <c r="N935" s="267"/>
      <c r="O935" s="267"/>
      <c r="P935" s="219"/>
      <c r="Q935" s="268"/>
      <c r="R935" s="216" t="str">
        <f ca="1">IF(ISERROR($V935),"",OFFSET('Smelter Look-up'!$C$4,$V935-4,0)&amp;"")</f>
        <v/>
      </c>
      <c r="S935" s="224" t="str">
        <f t="shared" ca="1" si="21"/>
        <v/>
      </c>
      <c r="T935" s="224" t="str">
        <f ca="1">IF(B935="","",IF(ISERROR(MATCH($J935,SorP!$B$1:$B$6230,0)),"",INDIRECT("'SorP'!$A$"&amp;MATCH($J935,SorP!$B$1:$B$6230,0))))</f>
        <v/>
      </c>
      <c r="U935" s="239"/>
      <c r="V935" s="269" t="e">
        <f>IF(C935="",NA(),MATCH($B935&amp;$C935,'Smelter Look-up'!$J:$J,0))</f>
        <v>#N/A</v>
      </c>
      <c r="W935" s="270"/>
      <c r="X935" s="270">
        <f t="shared" si="22"/>
        <v>0</v>
      </c>
      <c r="Y935" s="270"/>
      <c r="Z935" s="270"/>
      <c r="AB935" s="272" t="str">
        <f t="shared" si="23"/>
        <v/>
      </c>
    </row>
    <row r="936" spans="1:28" s="271" customFormat="1" ht="20.25" customHeight="1">
      <c r="A936" s="215"/>
      <c r="B936" s="359"/>
      <c r="C936" s="360"/>
      <c r="D936" s="216"/>
      <c r="E936" s="216"/>
      <c r="F936" s="216"/>
      <c r="G936" s="216"/>
      <c r="H936" s="217"/>
      <c r="I936" s="218"/>
      <c r="J936" s="218"/>
      <c r="K936" s="267"/>
      <c r="L936" s="267"/>
      <c r="M936" s="267"/>
      <c r="N936" s="267"/>
      <c r="O936" s="267"/>
      <c r="P936" s="219"/>
      <c r="Q936" s="268"/>
      <c r="R936" s="216" t="str">
        <f ca="1">IF(ISERROR($V936),"",OFFSET('Smelter Look-up'!$C$4,$V936-4,0)&amp;"")</f>
        <v/>
      </c>
      <c r="S936" s="224" t="str">
        <f t="shared" ca="1" si="21"/>
        <v/>
      </c>
      <c r="T936" s="224" t="str">
        <f ca="1">IF(B936="","",IF(ISERROR(MATCH($J936,SorP!$B$1:$B$6230,0)),"",INDIRECT("'SorP'!$A$"&amp;MATCH($J936,SorP!$B$1:$B$6230,0))))</f>
        <v/>
      </c>
      <c r="U936" s="239"/>
      <c r="V936" s="269" t="e">
        <f>IF(C936="",NA(),MATCH($B936&amp;$C936,'Smelter Look-up'!$J:$J,0))</f>
        <v>#N/A</v>
      </c>
      <c r="W936" s="270"/>
      <c r="X936" s="270">
        <f t="shared" si="22"/>
        <v>0</v>
      </c>
      <c r="Y936" s="270"/>
      <c r="Z936" s="270"/>
      <c r="AB936" s="272" t="str">
        <f t="shared" si="23"/>
        <v/>
      </c>
    </row>
    <row r="937" spans="1:28" s="271" customFormat="1" ht="20.25" customHeight="1">
      <c r="A937" s="215"/>
      <c r="B937" s="359"/>
      <c r="C937" s="360"/>
      <c r="D937" s="216"/>
      <c r="E937" s="216"/>
      <c r="F937" s="216"/>
      <c r="G937" s="216"/>
      <c r="H937" s="217"/>
      <c r="I937" s="218"/>
      <c r="J937" s="218"/>
      <c r="K937" s="267"/>
      <c r="L937" s="267"/>
      <c r="M937" s="267"/>
      <c r="N937" s="267"/>
      <c r="O937" s="267"/>
      <c r="P937" s="219"/>
      <c r="Q937" s="268"/>
      <c r="R937" s="216" t="str">
        <f ca="1">IF(ISERROR($V937),"",OFFSET('Smelter Look-up'!$C$4,$V937-4,0)&amp;"")</f>
        <v/>
      </c>
      <c r="S937" s="224" t="str">
        <f t="shared" ca="1" si="21"/>
        <v/>
      </c>
      <c r="T937" s="224" t="str">
        <f ca="1">IF(B937="","",IF(ISERROR(MATCH($J937,SorP!$B$1:$B$6230,0)),"",INDIRECT("'SorP'!$A$"&amp;MATCH($J937,SorP!$B$1:$B$6230,0))))</f>
        <v/>
      </c>
      <c r="U937" s="239"/>
      <c r="V937" s="269" t="e">
        <f>IF(C937="",NA(),MATCH($B937&amp;$C937,'Smelter Look-up'!$J:$J,0))</f>
        <v>#N/A</v>
      </c>
      <c r="W937" s="270"/>
      <c r="X937" s="270">
        <f t="shared" si="22"/>
        <v>0</v>
      </c>
      <c r="Y937" s="270"/>
      <c r="Z937" s="270"/>
      <c r="AB937" s="272" t="str">
        <f t="shared" si="23"/>
        <v/>
      </c>
    </row>
    <row r="938" spans="1:28" s="271" customFormat="1" ht="20.25" customHeight="1">
      <c r="A938" s="215"/>
      <c r="B938" s="359"/>
      <c r="C938" s="360"/>
      <c r="D938" s="216"/>
      <c r="E938" s="216"/>
      <c r="F938" s="216"/>
      <c r="G938" s="216"/>
      <c r="H938" s="217"/>
      <c r="I938" s="218"/>
      <c r="J938" s="218"/>
      <c r="K938" s="267"/>
      <c r="L938" s="267"/>
      <c r="M938" s="267"/>
      <c r="N938" s="267"/>
      <c r="O938" s="267"/>
      <c r="P938" s="219"/>
      <c r="Q938" s="268"/>
      <c r="R938" s="216" t="str">
        <f ca="1">IF(ISERROR($V938),"",OFFSET('Smelter Look-up'!$C$4,$V938-4,0)&amp;"")</f>
        <v/>
      </c>
      <c r="S938" s="224" t="str">
        <f t="shared" ca="1" si="21"/>
        <v/>
      </c>
      <c r="T938" s="224" t="str">
        <f ca="1">IF(B938="","",IF(ISERROR(MATCH($J938,SorP!$B$1:$B$6230,0)),"",INDIRECT("'SorP'!$A$"&amp;MATCH($J938,SorP!$B$1:$B$6230,0))))</f>
        <v/>
      </c>
      <c r="U938" s="239"/>
      <c r="V938" s="269" t="e">
        <f>IF(C938="",NA(),MATCH($B938&amp;$C938,'Smelter Look-up'!$J:$J,0))</f>
        <v>#N/A</v>
      </c>
      <c r="W938" s="270"/>
      <c r="X938" s="270">
        <f t="shared" si="22"/>
        <v>0</v>
      </c>
      <c r="Y938" s="270"/>
      <c r="Z938" s="270"/>
      <c r="AB938" s="272" t="str">
        <f t="shared" si="23"/>
        <v/>
      </c>
    </row>
    <row r="939" spans="1:28" s="271" customFormat="1" ht="20.25" customHeight="1">
      <c r="A939" s="215"/>
      <c r="B939" s="359"/>
      <c r="C939" s="360"/>
      <c r="D939" s="216"/>
      <c r="E939" s="216"/>
      <c r="F939" s="216"/>
      <c r="G939" s="216"/>
      <c r="H939" s="217"/>
      <c r="I939" s="218"/>
      <c r="J939" s="218"/>
      <c r="K939" s="267"/>
      <c r="L939" s="267"/>
      <c r="M939" s="267"/>
      <c r="N939" s="267"/>
      <c r="O939" s="267"/>
      <c r="P939" s="219"/>
      <c r="Q939" s="268"/>
      <c r="R939" s="216" t="str">
        <f ca="1">IF(ISERROR($V939),"",OFFSET('Smelter Look-up'!$C$4,$V939-4,0)&amp;"")</f>
        <v/>
      </c>
      <c r="S939" s="224" t="str">
        <f t="shared" ca="1" si="21"/>
        <v/>
      </c>
      <c r="T939" s="224" t="str">
        <f ca="1">IF(B939="","",IF(ISERROR(MATCH($J939,SorP!$B$1:$B$6230,0)),"",INDIRECT("'SorP'!$A$"&amp;MATCH($J939,SorP!$B$1:$B$6230,0))))</f>
        <v/>
      </c>
      <c r="U939" s="239"/>
      <c r="V939" s="269" t="e">
        <f>IF(C939="",NA(),MATCH($B939&amp;$C939,'Smelter Look-up'!$J:$J,0))</f>
        <v>#N/A</v>
      </c>
      <c r="W939" s="270"/>
      <c r="X939" s="270">
        <f t="shared" si="22"/>
        <v>0</v>
      </c>
      <c r="Y939" s="270"/>
      <c r="Z939" s="270"/>
      <c r="AB939" s="272" t="str">
        <f t="shared" si="23"/>
        <v/>
      </c>
    </row>
    <row r="940" spans="1:28" s="271" customFormat="1" ht="20.25" customHeight="1">
      <c r="A940" s="215"/>
      <c r="B940" s="359"/>
      <c r="C940" s="360"/>
      <c r="D940" s="216"/>
      <c r="E940" s="216"/>
      <c r="F940" s="216"/>
      <c r="G940" s="216"/>
      <c r="H940" s="217"/>
      <c r="I940" s="218"/>
      <c r="J940" s="218"/>
      <c r="K940" s="267"/>
      <c r="L940" s="267"/>
      <c r="M940" s="267"/>
      <c r="N940" s="267"/>
      <c r="O940" s="267"/>
      <c r="P940" s="219"/>
      <c r="Q940" s="268"/>
      <c r="R940" s="216" t="str">
        <f ca="1">IF(ISERROR($V940),"",OFFSET('Smelter Look-up'!$C$4,$V940-4,0)&amp;"")</f>
        <v/>
      </c>
      <c r="S940" s="224" t="str">
        <f t="shared" ca="1" si="21"/>
        <v/>
      </c>
      <c r="T940" s="224" t="str">
        <f ca="1">IF(B940="","",IF(ISERROR(MATCH($J940,SorP!$B$1:$B$6230,0)),"",INDIRECT("'SorP'!$A$"&amp;MATCH($J940,SorP!$B$1:$B$6230,0))))</f>
        <v/>
      </c>
      <c r="U940" s="239"/>
      <c r="V940" s="269" t="e">
        <f>IF(C940="",NA(),MATCH($B940&amp;$C940,'Smelter Look-up'!$J:$J,0))</f>
        <v>#N/A</v>
      </c>
      <c r="W940" s="270"/>
      <c r="X940" s="270">
        <f t="shared" si="22"/>
        <v>0</v>
      </c>
      <c r="Y940" s="270"/>
      <c r="Z940" s="270"/>
      <c r="AB940" s="272" t="str">
        <f t="shared" si="23"/>
        <v/>
      </c>
    </row>
    <row r="941" spans="1:28" s="271" customFormat="1" ht="20.25" customHeight="1">
      <c r="A941" s="215"/>
      <c r="B941" s="359"/>
      <c r="C941" s="360"/>
      <c r="D941" s="216"/>
      <c r="E941" s="216"/>
      <c r="F941" s="216"/>
      <c r="G941" s="216"/>
      <c r="H941" s="217"/>
      <c r="I941" s="218"/>
      <c r="J941" s="218"/>
      <c r="K941" s="267"/>
      <c r="L941" s="267"/>
      <c r="M941" s="267"/>
      <c r="N941" s="267"/>
      <c r="O941" s="267"/>
      <c r="P941" s="219"/>
      <c r="Q941" s="268"/>
      <c r="R941" s="216" t="str">
        <f ca="1">IF(ISERROR($V941),"",OFFSET('Smelter Look-up'!$C$4,$V941-4,0)&amp;"")</f>
        <v/>
      </c>
      <c r="S941" s="224" t="str">
        <f t="shared" ca="1" si="21"/>
        <v/>
      </c>
      <c r="T941" s="224" t="str">
        <f ca="1">IF(B941="","",IF(ISERROR(MATCH($J941,SorP!$B$1:$B$6230,0)),"",INDIRECT("'SorP'!$A$"&amp;MATCH($J941,SorP!$B$1:$B$6230,0))))</f>
        <v/>
      </c>
      <c r="U941" s="239"/>
      <c r="V941" s="269" t="e">
        <f>IF(C941="",NA(),MATCH($B941&amp;$C941,'Smelter Look-up'!$J:$J,0))</f>
        <v>#N/A</v>
      </c>
      <c r="W941" s="270"/>
      <c r="X941" s="270">
        <f t="shared" si="22"/>
        <v>0</v>
      </c>
      <c r="Y941" s="270"/>
      <c r="Z941" s="270"/>
      <c r="AB941" s="272" t="str">
        <f t="shared" si="23"/>
        <v/>
      </c>
    </row>
    <row r="942" spans="1:28" s="271" customFormat="1" ht="20.25" customHeight="1">
      <c r="A942" s="215"/>
      <c r="B942" s="359"/>
      <c r="C942" s="360"/>
      <c r="D942" s="216"/>
      <c r="E942" s="216"/>
      <c r="F942" s="216"/>
      <c r="G942" s="216"/>
      <c r="H942" s="217"/>
      <c r="I942" s="218"/>
      <c r="J942" s="218"/>
      <c r="K942" s="267"/>
      <c r="L942" s="267"/>
      <c r="M942" s="267"/>
      <c r="N942" s="267"/>
      <c r="O942" s="267"/>
      <c r="P942" s="219"/>
      <c r="Q942" s="268"/>
      <c r="R942" s="216" t="str">
        <f ca="1">IF(ISERROR($V942),"",OFFSET('Smelter Look-up'!$C$4,$V942-4,0)&amp;"")</f>
        <v/>
      </c>
      <c r="S942" s="224" t="str">
        <f t="shared" ca="1" si="21"/>
        <v/>
      </c>
      <c r="T942" s="224" t="str">
        <f ca="1">IF(B942="","",IF(ISERROR(MATCH($J942,SorP!$B$1:$B$6230,0)),"",INDIRECT("'SorP'!$A$"&amp;MATCH($J942,SorP!$B$1:$B$6230,0))))</f>
        <v/>
      </c>
      <c r="U942" s="239"/>
      <c r="V942" s="269" t="e">
        <f>IF(C942="",NA(),MATCH($B942&amp;$C942,'Smelter Look-up'!$J:$J,0))</f>
        <v>#N/A</v>
      </c>
      <c r="W942" s="270"/>
      <c r="X942" s="270">
        <f t="shared" si="22"/>
        <v>0</v>
      </c>
      <c r="Y942" s="270"/>
      <c r="Z942" s="270"/>
      <c r="AB942" s="272" t="str">
        <f t="shared" si="23"/>
        <v/>
      </c>
    </row>
    <row r="943" spans="1:28" s="271" customFormat="1" ht="20.25" customHeight="1">
      <c r="A943" s="215"/>
      <c r="B943" s="359"/>
      <c r="C943" s="360"/>
      <c r="D943" s="216"/>
      <c r="E943" s="216"/>
      <c r="F943" s="216"/>
      <c r="G943" s="216"/>
      <c r="H943" s="217"/>
      <c r="I943" s="218"/>
      <c r="J943" s="218"/>
      <c r="K943" s="267"/>
      <c r="L943" s="267"/>
      <c r="M943" s="267"/>
      <c r="N943" s="267"/>
      <c r="O943" s="267"/>
      <c r="P943" s="219"/>
      <c r="Q943" s="268"/>
      <c r="R943" s="216" t="str">
        <f ca="1">IF(ISERROR($V943),"",OFFSET('Smelter Look-up'!$C$4,$V943-4,0)&amp;"")</f>
        <v/>
      </c>
      <c r="S943" s="224" t="str">
        <f t="shared" ca="1" si="21"/>
        <v/>
      </c>
      <c r="T943" s="224" t="str">
        <f ca="1">IF(B943="","",IF(ISERROR(MATCH($J943,SorP!$B$1:$B$6230,0)),"",INDIRECT("'SorP'!$A$"&amp;MATCH($J943,SorP!$B$1:$B$6230,0))))</f>
        <v/>
      </c>
      <c r="U943" s="239"/>
      <c r="V943" s="269" t="e">
        <f>IF(C943="",NA(),MATCH($B943&amp;$C943,'Smelter Look-up'!$J:$J,0))</f>
        <v>#N/A</v>
      </c>
      <c r="W943" s="270"/>
      <c r="X943" s="270">
        <f t="shared" si="22"/>
        <v>0</v>
      </c>
      <c r="Y943" s="270"/>
      <c r="Z943" s="270"/>
      <c r="AB943" s="272" t="str">
        <f t="shared" si="23"/>
        <v/>
      </c>
    </row>
    <row r="944" spans="1:28" s="271" customFormat="1" ht="20.25" customHeight="1">
      <c r="A944" s="215"/>
      <c r="B944" s="359"/>
      <c r="C944" s="360"/>
      <c r="D944" s="216"/>
      <c r="E944" s="216"/>
      <c r="F944" s="216"/>
      <c r="G944" s="216"/>
      <c r="H944" s="217"/>
      <c r="I944" s="218"/>
      <c r="J944" s="218"/>
      <c r="K944" s="267"/>
      <c r="L944" s="267"/>
      <c r="M944" s="267"/>
      <c r="N944" s="267"/>
      <c r="O944" s="267"/>
      <c r="P944" s="219"/>
      <c r="Q944" s="268"/>
      <c r="R944" s="216" t="str">
        <f ca="1">IF(ISERROR($V944),"",OFFSET('Smelter Look-up'!$C$4,$V944-4,0)&amp;"")</f>
        <v/>
      </c>
      <c r="S944" s="224" t="str">
        <f t="shared" ca="1" si="21"/>
        <v/>
      </c>
      <c r="T944" s="224" t="str">
        <f ca="1">IF(B944="","",IF(ISERROR(MATCH($J944,SorP!$B$1:$B$6230,0)),"",INDIRECT("'SorP'!$A$"&amp;MATCH($J944,SorP!$B$1:$B$6230,0))))</f>
        <v/>
      </c>
      <c r="U944" s="239"/>
      <c r="V944" s="269" t="e">
        <f>IF(C944="",NA(),MATCH($B944&amp;$C944,'Smelter Look-up'!$J:$J,0))</f>
        <v>#N/A</v>
      </c>
      <c r="W944" s="270"/>
      <c r="X944" s="270">
        <f t="shared" si="22"/>
        <v>0</v>
      </c>
      <c r="Y944" s="270"/>
      <c r="Z944" s="270"/>
      <c r="AB944" s="272" t="str">
        <f t="shared" si="23"/>
        <v/>
      </c>
    </row>
    <row r="945" spans="1:28" s="271" customFormat="1" ht="20.25" customHeight="1">
      <c r="A945" s="215"/>
      <c r="B945" s="359"/>
      <c r="C945" s="360"/>
      <c r="D945" s="216"/>
      <c r="E945" s="216"/>
      <c r="F945" s="216"/>
      <c r="G945" s="216"/>
      <c r="H945" s="217"/>
      <c r="I945" s="218"/>
      <c r="J945" s="218"/>
      <c r="K945" s="267"/>
      <c r="L945" s="267"/>
      <c r="M945" s="267"/>
      <c r="N945" s="267"/>
      <c r="O945" s="267"/>
      <c r="P945" s="219"/>
      <c r="Q945" s="268"/>
      <c r="R945" s="216" t="str">
        <f ca="1">IF(ISERROR($V945),"",OFFSET('Smelter Look-up'!$C$4,$V945-4,0)&amp;"")</f>
        <v/>
      </c>
      <c r="S945" s="224" t="str">
        <f t="shared" ca="1" si="21"/>
        <v/>
      </c>
      <c r="T945" s="224" t="str">
        <f ca="1">IF(B945="","",IF(ISERROR(MATCH($J945,SorP!$B$1:$B$6230,0)),"",INDIRECT("'SorP'!$A$"&amp;MATCH($J945,SorP!$B$1:$B$6230,0))))</f>
        <v/>
      </c>
      <c r="U945" s="239"/>
      <c r="V945" s="269" t="e">
        <f>IF(C945="",NA(),MATCH($B945&amp;$C945,'Smelter Look-up'!$J:$J,0))</f>
        <v>#N/A</v>
      </c>
      <c r="W945" s="270"/>
      <c r="X945" s="270">
        <f t="shared" si="22"/>
        <v>0</v>
      </c>
      <c r="Y945" s="270"/>
      <c r="Z945" s="270"/>
      <c r="AB945" s="272" t="str">
        <f t="shared" si="23"/>
        <v/>
      </c>
    </row>
    <row r="946" spans="1:28" s="271" customFormat="1" ht="20.25" customHeight="1">
      <c r="A946" s="215"/>
      <c r="B946" s="359"/>
      <c r="C946" s="360"/>
      <c r="D946" s="216"/>
      <c r="E946" s="216"/>
      <c r="F946" s="216"/>
      <c r="G946" s="216"/>
      <c r="H946" s="217"/>
      <c r="I946" s="218"/>
      <c r="J946" s="218"/>
      <c r="K946" s="267"/>
      <c r="L946" s="267"/>
      <c r="M946" s="267"/>
      <c r="N946" s="267"/>
      <c r="O946" s="267"/>
      <c r="P946" s="219"/>
      <c r="Q946" s="268"/>
      <c r="R946" s="216" t="str">
        <f ca="1">IF(ISERROR($V946),"",OFFSET('Smelter Look-up'!$C$4,$V946-4,0)&amp;"")</f>
        <v/>
      </c>
      <c r="S946" s="224" t="str">
        <f t="shared" ca="1" si="21"/>
        <v/>
      </c>
      <c r="T946" s="224" t="str">
        <f ca="1">IF(B946="","",IF(ISERROR(MATCH($J946,SorP!$B$1:$B$6230,0)),"",INDIRECT("'SorP'!$A$"&amp;MATCH($J946,SorP!$B$1:$B$6230,0))))</f>
        <v/>
      </c>
      <c r="U946" s="239"/>
      <c r="V946" s="269" t="e">
        <f>IF(C946="",NA(),MATCH($B946&amp;$C946,'Smelter Look-up'!$J:$J,0))</f>
        <v>#N/A</v>
      </c>
      <c r="W946" s="270"/>
      <c r="X946" s="270">
        <f t="shared" si="22"/>
        <v>0</v>
      </c>
      <c r="Y946" s="270"/>
      <c r="Z946" s="270"/>
      <c r="AB946" s="272" t="str">
        <f t="shared" si="23"/>
        <v/>
      </c>
    </row>
    <row r="947" spans="1:28" s="271" customFormat="1" ht="20.25" customHeight="1">
      <c r="A947" s="215"/>
      <c r="B947" s="359"/>
      <c r="C947" s="360"/>
      <c r="D947" s="216"/>
      <c r="E947" s="216"/>
      <c r="F947" s="216"/>
      <c r="G947" s="216"/>
      <c r="H947" s="217"/>
      <c r="I947" s="218"/>
      <c r="J947" s="218"/>
      <c r="K947" s="267"/>
      <c r="L947" s="267"/>
      <c r="M947" s="267"/>
      <c r="N947" s="267"/>
      <c r="O947" s="267"/>
      <c r="P947" s="219"/>
      <c r="Q947" s="268"/>
      <c r="R947" s="216" t="str">
        <f ca="1">IF(ISERROR($V947),"",OFFSET('Smelter Look-up'!$C$4,$V947-4,0)&amp;"")</f>
        <v/>
      </c>
      <c r="S947" s="224" t="str">
        <f t="shared" ca="1" si="21"/>
        <v/>
      </c>
      <c r="T947" s="224" t="str">
        <f ca="1">IF(B947="","",IF(ISERROR(MATCH($J947,SorP!$B$1:$B$6230,0)),"",INDIRECT("'SorP'!$A$"&amp;MATCH($J947,SorP!$B$1:$B$6230,0))))</f>
        <v/>
      </c>
      <c r="U947" s="239"/>
      <c r="V947" s="269" t="e">
        <f>IF(C947="",NA(),MATCH($B947&amp;$C947,'Smelter Look-up'!$J:$J,0))</f>
        <v>#N/A</v>
      </c>
      <c r="W947" s="270"/>
      <c r="X947" s="270">
        <f t="shared" si="22"/>
        <v>0</v>
      </c>
      <c r="Y947" s="270"/>
      <c r="Z947" s="270"/>
      <c r="AB947" s="272" t="str">
        <f t="shared" si="23"/>
        <v/>
      </c>
    </row>
    <row r="948" spans="1:28" s="271" customFormat="1" ht="20.25" customHeight="1">
      <c r="A948" s="215"/>
      <c r="B948" s="359"/>
      <c r="C948" s="360"/>
      <c r="D948" s="216"/>
      <c r="E948" s="216"/>
      <c r="F948" s="216"/>
      <c r="G948" s="216"/>
      <c r="H948" s="217"/>
      <c r="I948" s="218"/>
      <c r="J948" s="218"/>
      <c r="K948" s="267"/>
      <c r="L948" s="267"/>
      <c r="M948" s="267"/>
      <c r="N948" s="267"/>
      <c r="O948" s="267"/>
      <c r="P948" s="219"/>
      <c r="Q948" s="268"/>
      <c r="R948" s="216" t="str">
        <f ca="1">IF(ISERROR($V948),"",OFFSET('Smelter Look-up'!$C$4,$V948-4,0)&amp;"")</f>
        <v/>
      </c>
      <c r="S948" s="224" t="str">
        <f t="shared" ca="1" si="21"/>
        <v/>
      </c>
      <c r="T948" s="224" t="str">
        <f ca="1">IF(B948="","",IF(ISERROR(MATCH($J948,SorP!$B$1:$B$6230,0)),"",INDIRECT("'SorP'!$A$"&amp;MATCH($J948,SorP!$B$1:$B$6230,0))))</f>
        <v/>
      </c>
      <c r="U948" s="239"/>
      <c r="V948" s="269" t="e">
        <f>IF(C948="",NA(),MATCH($B948&amp;$C948,'Smelter Look-up'!$J:$J,0))</f>
        <v>#N/A</v>
      </c>
      <c r="W948" s="270"/>
      <c r="X948" s="270">
        <f t="shared" si="22"/>
        <v>0</v>
      </c>
      <c r="Y948" s="270"/>
      <c r="Z948" s="270"/>
      <c r="AB948" s="272" t="str">
        <f t="shared" si="23"/>
        <v/>
      </c>
    </row>
    <row r="949" spans="1:28" s="271" customFormat="1" ht="20.25" customHeight="1">
      <c r="A949" s="215"/>
      <c r="B949" s="359"/>
      <c r="C949" s="360"/>
      <c r="D949" s="216"/>
      <c r="E949" s="216"/>
      <c r="F949" s="216"/>
      <c r="G949" s="216"/>
      <c r="H949" s="217"/>
      <c r="I949" s="218"/>
      <c r="J949" s="218"/>
      <c r="K949" s="267"/>
      <c r="L949" s="267"/>
      <c r="M949" s="267"/>
      <c r="N949" s="267"/>
      <c r="O949" s="267"/>
      <c r="P949" s="219"/>
      <c r="Q949" s="268"/>
      <c r="R949" s="216" t="str">
        <f ca="1">IF(ISERROR($V949),"",OFFSET('Smelter Look-up'!$C$4,$V949-4,0)&amp;"")</f>
        <v/>
      </c>
      <c r="S949" s="224" t="str">
        <f t="shared" ca="1" si="21"/>
        <v/>
      </c>
      <c r="T949" s="224" t="str">
        <f ca="1">IF(B949="","",IF(ISERROR(MATCH($J949,SorP!$B$1:$B$6230,0)),"",INDIRECT("'SorP'!$A$"&amp;MATCH($J949,SorP!$B$1:$B$6230,0))))</f>
        <v/>
      </c>
      <c r="U949" s="239"/>
      <c r="V949" s="269" t="e">
        <f>IF(C949="",NA(),MATCH($B949&amp;$C949,'Smelter Look-up'!$J:$J,0))</f>
        <v>#N/A</v>
      </c>
      <c r="W949" s="270"/>
      <c r="X949" s="270">
        <f t="shared" si="22"/>
        <v>0</v>
      </c>
      <c r="Y949" s="270"/>
      <c r="Z949" s="270"/>
      <c r="AB949" s="272" t="str">
        <f t="shared" si="23"/>
        <v/>
      </c>
    </row>
    <row r="950" spans="1:28" s="271" customFormat="1" ht="20.25" customHeight="1">
      <c r="A950" s="215"/>
      <c r="B950" s="359"/>
      <c r="C950" s="360"/>
      <c r="D950" s="216"/>
      <c r="E950" s="216"/>
      <c r="F950" s="216"/>
      <c r="G950" s="216"/>
      <c r="H950" s="217"/>
      <c r="I950" s="218"/>
      <c r="J950" s="218"/>
      <c r="K950" s="267"/>
      <c r="L950" s="267"/>
      <c r="M950" s="267"/>
      <c r="N950" s="267"/>
      <c r="O950" s="267"/>
      <c r="P950" s="219"/>
      <c r="Q950" s="268"/>
      <c r="R950" s="216" t="str">
        <f ca="1">IF(ISERROR($V950),"",OFFSET('Smelter Look-up'!$C$4,$V950-4,0)&amp;"")</f>
        <v/>
      </c>
      <c r="S950" s="224" t="str">
        <f t="shared" ca="1" si="21"/>
        <v/>
      </c>
      <c r="T950" s="224" t="str">
        <f ca="1">IF(B950="","",IF(ISERROR(MATCH($J950,SorP!$B$1:$B$6230,0)),"",INDIRECT("'SorP'!$A$"&amp;MATCH($J950,SorP!$B$1:$B$6230,0))))</f>
        <v/>
      </c>
      <c r="U950" s="239"/>
      <c r="V950" s="269" t="e">
        <f>IF(C950="",NA(),MATCH($B950&amp;$C950,'Smelter Look-up'!$J:$J,0))</f>
        <v>#N/A</v>
      </c>
      <c r="W950" s="270"/>
      <c r="X950" s="270">
        <f t="shared" si="22"/>
        <v>0</v>
      </c>
      <c r="Y950" s="270"/>
      <c r="Z950" s="270"/>
      <c r="AB950" s="272" t="str">
        <f t="shared" si="23"/>
        <v/>
      </c>
    </row>
    <row r="951" spans="1:28" s="271" customFormat="1" ht="20.25" customHeight="1">
      <c r="A951" s="215"/>
      <c r="B951" s="359"/>
      <c r="C951" s="360"/>
      <c r="D951" s="216"/>
      <c r="E951" s="216"/>
      <c r="F951" s="216"/>
      <c r="G951" s="216"/>
      <c r="H951" s="217"/>
      <c r="I951" s="218"/>
      <c r="J951" s="218"/>
      <c r="K951" s="267"/>
      <c r="L951" s="267"/>
      <c r="M951" s="267"/>
      <c r="N951" s="267"/>
      <c r="O951" s="267"/>
      <c r="P951" s="219"/>
      <c r="Q951" s="268"/>
      <c r="R951" s="216" t="str">
        <f ca="1">IF(ISERROR($V951),"",OFFSET('Smelter Look-up'!$C$4,$V951-4,0)&amp;"")</f>
        <v/>
      </c>
      <c r="S951" s="224" t="str">
        <f t="shared" ca="1" si="21"/>
        <v/>
      </c>
      <c r="T951" s="224" t="str">
        <f ca="1">IF(B951="","",IF(ISERROR(MATCH($J951,SorP!$B$1:$B$6230,0)),"",INDIRECT("'SorP'!$A$"&amp;MATCH($J951,SorP!$B$1:$B$6230,0))))</f>
        <v/>
      </c>
      <c r="U951" s="239"/>
      <c r="V951" s="269" t="e">
        <f>IF(C951="",NA(),MATCH($B951&amp;$C951,'Smelter Look-up'!$J:$J,0))</f>
        <v>#N/A</v>
      </c>
      <c r="W951" s="270"/>
      <c r="X951" s="270">
        <f t="shared" si="22"/>
        <v>0</v>
      </c>
      <c r="Y951" s="270"/>
      <c r="Z951" s="270"/>
      <c r="AB951" s="272" t="str">
        <f t="shared" si="23"/>
        <v/>
      </c>
    </row>
    <row r="952" spans="1:28" s="271" customFormat="1" ht="20.25" customHeight="1">
      <c r="A952" s="215"/>
      <c r="B952" s="359"/>
      <c r="C952" s="360"/>
      <c r="D952" s="216"/>
      <c r="E952" s="216"/>
      <c r="F952" s="216"/>
      <c r="G952" s="216"/>
      <c r="H952" s="217"/>
      <c r="I952" s="218"/>
      <c r="J952" s="218"/>
      <c r="K952" s="267"/>
      <c r="L952" s="267"/>
      <c r="M952" s="267"/>
      <c r="N952" s="267"/>
      <c r="O952" s="267"/>
      <c r="P952" s="219"/>
      <c r="Q952" s="268"/>
      <c r="R952" s="216" t="str">
        <f ca="1">IF(ISERROR($V952),"",OFFSET('Smelter Look-up'!$C$4,$V952-4,0)&amp;"")</f>
        <v/>
      </c>
      <c r="S952" s="224" t="str">
        <f t="shared" ca="1" si="21"/>
        <v/>
      </c>
      <c r="T952" s="224" t="str">
        <f ca="1">IF(B952="","",IF(ISERROR(MATCH($J952,SorP!$B$1:$B$6230,0)),"",INDIRECT("'SorP'!$A$"&amp;MATCH($J952,SorP!$B$1:$B$6230,0))))</f>
        <v/>
      </c>
      <c r="U952" s="239"/>
      <c r="V952" s="269" t="e">
        <f>IF(C952="",NA(),MATCH($B952&amp;$C952,'Smelter Look-up'!$J:$J,0))</f>
        <v>#N/A</v>
      </c>
      <c r="W952" s="270"/>
      <c r="X952" s="270">
        <f t="shared" si="22"/>
        <v>0</v>
      </c>
      <c r="Y952" s="270"/>
      <c r="Z952" s="270"/>
      <c r="AB952" s="272" t="str">
        <f t="shared" si="23"/>
        <v/>
      </c>
    </row>
    <row r="953" spans="1:28" s="271" customFormat="1" ht="20.25" customHeight="1">
      <c r="A953" s="215"/>
      <c r="B953" s="359"/>
      <c r="C953" s="360"/>
      <c r="D953" s="216"/>
      <c r="E953" s="216"/>
      <c r="F953" s="216"/>
      <c r="G953" s="216"/>
      <c r="H953" s="217"/>
      <c r="I953" s="218"/>
      <c r="J953" s="218"/>
      <c r="K953" s="267"/>
      <c r="L953" s="267"/>
      <c r="M953" s="267"/>
      <c r="N953" s="267"/>
      <c r="O953" s="267"/>
      <c r="P953" s="219"/>
      <c r="Q953" s="268"/>
      <c r="R953" s="216" t="str">
        <f ca="1">IF(ISERROR($V953),"",OFFSET('Smelter Look-up'!$C$4,$V953-4,0)&amp;"")</f>
        <v/>
      </c>
      <c r="S953" s="224" t="str">
        <f t="shared" ca="1" si="21"/>
        <v/>
      </c>
      <c r="T953" s="224" t="str">
        <f ca="1">IF(B953="","",IF(ISERROR(MATCH($J953,SorP!$B$1:$B$6230,0)),"",INDIRECT("'SorP'!$A$"&amp;MATCH($J953,SorP!$B$1:$B$6230,0))))</f>
        <v/>
      </c>
      <c r="U953" s="239"/>
      <c r="V953" s="269" t="e">
        <f>IF(C953="",NA(),MATCH($B953&amp;$C953,'Smelter Look-up'!$J:$J,0))</f>
        <v>#N/A</v>
      </c>
      <c r="W953" s="270"/>
      <c r="X953" s="270">
        <f t="shared" si="22"/>
        <v>0</v>
      </c>
      <c r="Y953" s="270"/>
      <c r="Z953" s="270"/>
      <c r="AB953" s="272" t="str">
        <f t="shared" si="23"/>
        <v/>
      </c>
    </row>
    <row r="954" spans="1:28" s="271" customFormat="1" ht="20.25" customHeight="1">
      <c r="A954" s="215"/>
      <c r="B954" s="359"/>
      <c r="C954" s="360"/>
      <c r="D954" s="216"/>
      <c r="E954" s="216"/>
      <c r="F954" s="216"/>
      <c r="G954" s="216"/>
      <c r="H954" s="217"/>
      <c r="I954" s="218"/>
      <c r="J954" s="218"/>
      <c r="K954" s="267"/>
      <c r="L954" s="267"/>
      <c r="M954" s="267"/>
      <c r="N954" s="267"/>
      <c r="O954" s="267"/>
      <c r="P954" s="219"/>
      <c r="Q954" s="268"/>
      <c r="R954" s="216" t="str">
        <f ca="1">IF(ISERROR($V954),"",OFFSET('Smelter Look-up'!$C$4,$V954-4,0)&amp;"")</f>
        <v/>
      </c>
      <c r="S954" s="224" t="str">
        <f t="shared" ca="1" si="21"/>
        <v/>
      </c>
      <c r="T954" s="224" t="str">
        <f ca="1">IF(B954="","",IF(ISERROR(MATCH($J954,SorP!$B$1:$B$6230,0)),"",INDIRECT("'SorP'!$A$"&amp;MATCH($J954,SorP!$B$1:$B$6230,0))))</f>
        <v/>
      </c>
      <c r="U954" s="239"/>
      <c r="V954" s="269" t="e">
        <f>IF(C954="",NA(),MATCH($B954&amp;$C954,'Smelter Look-up'!$J:$J,0))</f>
        <v>#N/A</v>
      </c>
      <c r="W954" s="270"/>
      <c r="X954" s="270">
        <f t="shared" si="22"/>
        <v>0</v>
      </c>
      <c r="Y954" s="270"/>
      <c r="Z954" s="270"/>
      <c r="AB954" s="272" t="str">
        <f t="shared" si="23"/>
        <v/>
      </c>
    </row>
    <row r="955" spans="1:28" s="271" customFormat="1" ht="20.25" customHeight="1">
      <c r="A955" s="215"/>
      <c r="B955" s="359"/>
      <c r="C955" s="360"/>
      <c r="D955" s="216"/>
      <c r="E955" s="216"/>
      <c r="F955" s="216"/>
      <c r="G955" s="216"/>
      <c r="H955" s="217"/>
      <c r="I955" s="218"/>
      <c r="J955" s="218"/>
      <c r="K955" s="267"/>
      <c r="L955" s="267"/>
      <c r="M955" s="267"/>
      <c r="N955" s="267"/>
      <c r="O955" s="267"/>
      <c r="P955" s="219"/>
      <c r="Q955" s="268"/>
      <c r="R955" s="216" t="str">
        <f ca="1">IF(ISERROR($V955),"",OFFSET('Smelter Look-up'!$C$4,$V955-4,0)&amp;"")</f>
        <v/>
      </c>
      <c r="S955" s="224" t="str">
        <f t="shared" ca="1" si="21"/>
        <v/>
      </c>
      <c r="T955" s="224" t="str">
        <f ca="1">IF(B955="","",IF(ISERROR(MATCH($J955,SorP!$B$1:$B$6230,0)),"",INDIRECT("'SorP'!$A$"&amp;MATCH($J955,SorP!$B$1:$B$6230,0))))</f>
        <v/>
      </c>
      <c r="U955" s="239"/>
      <c r="V955" s="269" t="e">
        <f>IF(C955="",NA(),MATCH($B955&amp;$C955,'Smelter Look-up'!$J:$J,0))</f>
        <v>#N/A</v>
      </c>
      <c r="W955" s="270"/>
      <c r="X955" s="270">
        <f t="shared" si="22"/>
        <v>0</v>
      </c>
      <c r="Y955" s="270"/>
      <c r="Z955" s="270"/>
      <c r="AB955" s="272" t="str">
        <f t="shared" si="23"/>
        <v/>
      </c>
    </row>
    <row r="956" spans="1:28" s="271" customFormat="1" ht="20.25" customHeight="1">
      <c r="A956" s="215"/>
      <c r="B956" s="359"/>
      <c r="C956" s="360"/>
      <c r="D956" s="216"/>
      <c r="E956" s="216"/>
      <c r="F956" s="216"/>
      <c r="G956" s="216"/>
      <c r="H956" s="217"/>
      <c r="I956" s="218"/>
      <c r="J956" s="218"/>
      <c r="K956" s="267"/>
      <c r="L956" s="267"/>
      <c r="M956" s="267"/>
      <c r="N956" s="267"/>
      <c r="O956" s="267"/>
      <c r="P956" s="219"/>
      <c r="Q956" s="268"/>
      <c r="R956" s="216" t="str">
        <f ca="1">IF(ISERROR($V956),"",OFFSET('Smelter Look-up'!$C$4,$V956-4,0)&amp;"")</f>
        <v/>
      </c>
      <c r="S956" s="224" t="str">
        <f t="shared" ca="1" si="21"/>
        <v/>
      </c>
      <c r="T956" s="224" t="str">
        <f ca="1">IF(B956="","",IF(ISERROR(MATCH($J956,SorP!$B$1:$B$6230,0)),"",INDIRECT("'SorP'!$A$"&amp;MATCH($J956,SorP!$B$1:$B$6230,0))))</f>
        <v/>
      </c>
      <c r="U956" s="239"/>
      <c r="V956" s="269" t="e">
        <f>IF(C956="",NA(),MATCH($B956&amp;$C956,'Smelter Look-up'!$J:$J,0))</f>
        <v>#N/A</v>
      </c>
      <c r="W956" s="270"/>
      <c r="X956" s="270">
        <f t="shared" si="22"/>
        <v>0</v>
      </c>
      <c r="Y956" s="270"/>
      <c r="Z956" s="270"/>
      <c r="AB956" s="272" t="str">
        <f t="shared" si="23"/>
        <v/>
      </c>
    </row>
    <row r="957" spans="1:28" s="271" customFormat="1" ht="20.25" customHeight="1">
      <c r="A957" s="215"/>
      <c r="B957" s="359"/>
      <c r="C957" s="360"/>
      <c r="D957" s="216"/>
      <c r="E957" s="216"/>
      <c r="F957" s="216"/>
      <c r="G957" s="216"/>
      <c r="H957" s="217"/>
      <c r="I957" s="218"/>
      <c r="J957" s="218"/>
      <c r="K957" s="267"/>
      <c r="L957" s="267"/>
      <c r="M957" s="267"/>
      <c r="N957" s="267"/>
      <c r="O957" s="267"/>
      <c r="P957" s="219"/>
      <c r="Q957" s="268"/>
      <c r="R957" s="216" t="str">
        <f ca="1">IF(ISERROR($V957),"",OFFSET('Smelter Look-up'!$C$4,$V957-4,0)&amp;"")</f>
        <v/>
      </c>
      <c r="S957" s="224" t="str">
        <f t="shared" ca="1" si="21"/>
        <v/>
      </c>
      <c r="T957" s="224" t="str">
        <f ca="1">IF(B957="","",IF(ISERROR(MATCH($J957,SorP!$B$1:$B$6230,0)),"",INDIRECT("'SorP'!$A$"&amp;MATCH($J957,SorP!$B$1:$B$6230,0))))</f>
        <v/>
      </c>
      <c r="U957" s="239"/>
      <c r="V957" s="269" t="e">
        <f>IF(C957="",NA(),MATCH($B957&amp;$C957,'Smelter Look-up'!$J:$J,0))</f>
        <v>#N/A</v>
      </c>
      <c r="W957" s="270"/>
      <c r="X957" s="270">
        <f t="shared" si="22"/>
        <v>0</v>
      </c>
      <c r="Y957" s="270"/>
      <c r="Z957" s="270"/>
      <c r="AB957" s="272" t="str">
        <f t="shared" si="23"/>
        <v/>
      </c>
    </row>
    <row r="958" spans="1:28" s="271" customFormat="1" ht="20.25" customHeight="1">
      <c r="A958" s="215"/>
      <c r="B958" s="359"/>
      <c r="C958" s="360"/>
      <c r="D958" s="216"/>
      <c r="E958" s="216"/>
      <c r="F958" s="216"/>
      <c r="G958" s="216"/>
      <c r="H958" s="217"/>
      <c r="I958" s="218"/>
      <c r="J958" s="218"/>
      <c r="K958" s="267"/>
      <c r="L958" s="267"/>
      <c r="M958" s="267"/>
      <c r="N958" s="267"/>
      <c r="O958" s="267"/>
      <c r="P958" s="219"/>
      <c r="Q958" s="268"/>
      <c r="R958" s="216" t="str">
        <f ca="1">IF(ISERROR($V958),"",OFFSET('Smelter Look-up'!$C$4,$V958-4,0)&amp;"")</f>
        <v/>
      </c>
      <c r="S958" s="224" t="str">
        <f t="shared" ca="1" si="21"/>
        <v/>
      </c>
      <c r="T958" s="224" t="str">
        <f ca="1">IF(B958="","",IF(ISERROR(MATCH($J958,SorP!$B$1:$B$6230,0)),"",INDIRECT("'SorP'!$A$"&amp;MATCH($J958,SorP!$B$1:$B$6230,0))))</f>
        <v/>
      </c>
      <c r="U958" s="239"/>
      <c r="V958" s="269" t="e">
        <f>IF(C958="",NA(),MATCH($B958&amp;$C958,'Smelter Look-up'!$J:$J,0))</f>
        <v>#N/A</v>
      </c>
      <c r="W958" s="270"/>
      <c r="X958" s="270">
        <f t="shared" si="22"/>
        <v>0</v>
      </c>
      <c r="Y958" s="270"/>
      <c r="Z958" s="270"/>
      <c r="AB958" s="272" t="str">
        <f t="shared" si="23"/>
        <v/>
      </c>
    </row>
    <row r="959" spans="1:28" s="271" customFormat="1" ht="20.25" customHeight="1">
      <c r="A959" s="215"/>
      <c r="B959" s="359"/>
      <c r="C959" s="360"/>
      <c r="D959" s="216"/>
      <c r="E959" s="216"/>
      <c r="F959" s="216"/>
      <c r="G959" s="216"/>
      <c r="H959" s="217"/>
      <c r="I959" s="218"/>
      <c r="J959" s="218"/>
      <c r="K959" s="267"/>
      <c r="L959" s="267"/>
      <c r="M959" s="267"/>
      <c r="N959" s="267"/>
      <c r="O959" s="267"/>
      <c r="P959" s="219"/>
      <c r="Q959" s="268"/>
      <c r="R959" s="216" t="str">
        <f ca="1">IF(ISERROR($V959),"",OFFSET('Smelter Look-up'!$C$4,$V959-4,0)&amp;"")</f>
        <v/>
      </c>
      <c r="S959" s="224" t="str">
        <f t="shared" ca="1" si="21"/>
        <v/>
      </c>
      <c r="T959" s="224" t="str">
        <f ca="1">IF(B959="","",IF(ISERROR(MATCH($J959,SorP!$B$1:$B$6230,0)),"",INDIRECT("'SorP'!$A$"&amp;MATCH($J959,SorP!$B$1:$B$6230,0))))</f>
        <v/>
      </c>
      <c r="U959" s="239"/>
      <c r="V959" s="269" t="e">
        <f>IF(C959="",NA(),MATCH($B959&amp;$C959,'Smelter Look-up'!$J:$J,0))</f>
        <v>#N/A</v>
      </c>
      <c r="W959" s="270"/>
      <c r="X959" s="270">
        <f t="shared" si="22"/>
        <v>0</v>
      </c>
      <c r="Y959" s="270"/>
      <c r="Z959" s="270"/>
      <c r="AB959" s="272" t="str">
        <f t="shared" si="23"/>
        <v/>
      </c>
    </row>
    <row r="960" spans="1:28" s="271" customFormat="1" ht="20.25" customHeight="1">
      <c r="A960" s="215"/>
      <c r="B960" s="359"/>
      <c r="C960" s="360"/>
      <c r="D960" s="216"/>
      <c r="E960" s="216"/>
      <c r="F960" s="216"/>
      <c r="G960" s="216"/>
      <c r="H960" s="217"/>
      <c r="I960" s="218"/>
      <c r="J960" s="218"/>
      <c r="K960" s="267"/>
      <c r="L960" s="267"/>
      <c r="M960" s="267"/>
      <c r="N960" s="267"/>
      <c r="O960" s="267"/>
      <c r="P960" s="219"/>
      <c r="Q960" s="268"/>
      <c r="R960" s="216" t="str">
        <f ca="1">IF(ISERROR($V960),"",OFFSET('Smelter Look-up'!$C$4,$V960-4,0)&amp;"")</f>
        <v/>
      </c>
      <c r="S960" s="224" t="str">
        <f t="shared" ca="1" si="21"/>
        <v/>
      </c>
      <c r="T960" s="224" t="str">
        <f ca="1">IF(B960="","",IF(ISERROR(MATCH($J960,SorP!$B$1:$B$6230,0)),"",INDIRECT("'SorP'!$A$"&amp;MATCH($J960,SorP!$B$1:$B$6230,0))))</f>
        <v/>
      </c>
      <c r="U960" s="239"/>
      <c r="V960" s="269" t="e">
        <f>IF(C960="",NA(),MATCH($B960&amp;$C960,'Smelter Look-up'!$J:$J,0))</f>
        <v>#N/A</v>
      </c>
      <c r="W960" s="270"/>
      <c r="X960" s="270">
        <f t="shared" si="22"/>
        <v>0</v>
      </c>
      <c r="Y960" s="270"/>
      <c r="Z960" s="270"/>
      <c r="AB960" s="272" t="str">
        <f t="shared" si="23"/>
        <v/>
      </c>
    </row>
    <row r="961" spans="1:28" s="271" customFormat="1" ht="20.25" customHeight="1">
      <c r="A961" s="215"/>
      <c r="B961" s="359"/>
      <c r="C961" s="360"/>
      <c r="D961" s="216"/>
      <c r="E961" s="216"/>
      <c r="F961" s="216"/>
      <c r="G961" s="216"/>
      <c r="H961" s="217"/>
      <c r="I961" s="218"/>
      <c r="J961" s="218"/>
      <c r="K961" s="267"/>
      <c r="L961" s="267"/>
      <c r="M961" s="267"/>
      <c r="N961" s="267"/>
      <c r="O961" s="267"/>
      <c r="P961" s="219"/>
      <c r="Q961" s="268"/>
      <c r="R961" s="216" t="str">
        <f ca="1">IF(ISERROR($V961),"",OFFSET('Smelter Look-up'!$C$4,$V961-4,0)&amp;"")</f>
        <v/>
      </c>
      <c r="S961" s="224" t="str">
        <f t="shared" ca="1" si="21"/>
        <v/>
      </c>
      <c r="T961" s="224" t="str">
        <f ca="1">IF(B961="","",IF(ISERROR(MATCH($J961,SorP!$B$1:$B$6230,0)),"",INDIRECT("'SorP'!$A$"&amp;MATCH($J961,SorP!$B$1:$B$6230,0))))</f>
        <v/>
      </c>
      <c r="U961" s="239"/>
      <c r="V961" s="269" t="e">
        <f>IF(C961="",NA(),MATCH($B961&amp;$C961,'Smelter Look-up'!$J:$J,0))</f>
        <v>#N/A</v>
      </c>
      <c r="W961" s="270"/>
      <c r="X961" s="270">
        <f t="shared" si="22"/>
        <v>0</v>
      </c>
      <c r="Y961" s="270"/>
      <c r="Z961" s="270"/>
      <c r="AB961" s="272" t="str">
        <f t="shared" si="23"/>
        <v/>
      </c>
    </row>
    <row r="962" spans="1:28" s="271" customFormat="1" ht="20.25" customHeight="1">
      <c r="A962" s="215"/>
      <c r="B962" s="359"/>
      <c r="C962" s="360"/>
      <c r="D962" s="216"/>
      <c r="E962" s="216"/>
      <c r="F962" s="216"/>
      <c r="G962" s="216"/>
      <c r="H962" s="217"/>
      <c r="I962" s="218"/>
      <c r="J962" s="218"/>
      <c r="K962" s="267"/>
      <c r="L962" s="267"/>
      <c r="M962" s="267"/>
      <c r="N962" s="267"/>
      <c r="O962" s="267"/>
      <c r="P962" s="219"/>
      <c r="Q962" s="268"/>
      <c r="R962" s="216" t="str">
        <f ca="1">IF(ISERROR($V962),"",OFFSET('Smelter Look-up'!$C$4,$V962-4,0)&amp;"")</f>
        <v/>
      </c>
      <c r="S962" s="224" t="str">
        <f t="shared" ca="1" si="21"/>
        <v/>
      </c>
      <c r="T962" s="224" t="str">
        <f ca="1">IF(B962="","",IF(ISERROR(MATCH($J962,SorP!$B$1:$B$6230,0)),"",INDIRECT("'SorP'!$A$"&amp;MATCH($J962,SorP!$B$1:$B$6230,0))))</f>
        <v/>
      </c>
      <c r="U962" s="239"/>
      <c r="V962" s="269" t="e">
        <f>IF(C962="",NA(),MATCH($B962&amp;$C962,'Smelter Look-up'!$J:$J,0))</f>
        <v>#N/A</v>
      </c>
      <c r="W962" s="270"/>
      <c r="X962" s="270">
        <f t="shared" si="22"/>
        <v>0</v>
      </c>
      <c r="Y962" s="270"/>
      <c r="Z962" s="270"/>
      <c r="AB962" s="272" t="str">
        <f t="shared" si="23"/>
        <v/>
      </c>
    </row>
    <row r="963" spans="1:28" s="271" customFormat="1" ht="20.25" customHeight="1">
      <c r="A963" s="215"/>
      <c r="B963" s="359"/>
      <c r="C963" s="360"/>
      <c r="D963" s="216"/>
      <c r="E963" s="216"/>
      <c r="F963" s="216"/>
      <c r="G963" s="216"/>
      <c r="H963" s="217"/>
      <c r="I963" s="218"/>
      <c r="J963" s="218"/>
      <c r="K963" s="267"/>
      <c r="L963" s="267"/>
      <c r="M963" s="267"/>
      <c r="N963" s="267"/>
      <c r="O963" s="267"/>
      <c r="P963" s="219"/>
      <c r="Q963" s="268"/>
      <c r="R963" s="216" t="str">
        <f ca="1">IF(ISERROR($V963),"",OFFSET('Smelter Look-up'!$C$4,$V963-4,0)&amp;"")</f>
        <v/>
      </c>
      <c r="S963" s="224" t="str">
        <f t="shared" ca="1" si="21"/>
        <v/>
      </c>
      <c r="T963" s="224" t="str">
        <f ca="1">IF(B963="","",IF(ISERROR(MATCH($J963,SorP!$B$1:$B$6230,0)),"",INDIRECT("'SorP'!$A$"&amp;MATCH($J963,SorP!$B$1:$B$6230,0))))</f>
        <v/>
      </c>
      <c r="U963" s="239"/>
      <c r="V963" s="269" t="e">
        <f>IF(C963="",NA(),MATCH($B963&amp;$C963,'Smelter Look-up'!$J:$J,0))</f>
        <v>#N/A</v>
      </c>
      <c r="W963" s="270"/>
      <c r="X963" s="270">
        <f t="shared" si="22"/>
        <v>0</v>
      </c>
      <c r="Y963" s="270"/>
      <c r="Z963" s="270"/>
      <c r="AB963" s="272" t="str">
        <f t="shared" si="23"/>
        <v/>
      </c>
    </row>
    <row r="964" spans="1:28" s="271" customFormat="1" ht="20.25" customHeight="1">
      <c r="A964" s="215"/>
      <c r="B964" s="359"/>
      <c r="C964" s="360"/>
      <c r="D964" s="216"/>
      <c r="E964" s="216"/>
      <c r="F964" s="216"/>
      <c r="G964" s="216"/>
      <c r="H964" s="217"/>
      <c r="I964" s="218"/>
      <c r="J964" s="218"/>
      <c r="K964" s="267"/>
      <c r="L964" s="267"/>
      <c r="M964" s="267"/>
      <c r="N964" s="267"/>
      <c r="O964" s="267"/>
      <c r="P964" s="219"/>
      <c r="Q964" s="268"/>
      <c r="R964" s="216" t="str">
        <f ca="1">IF(ISERROR($V964),"",OFFSET('Smelter Look-up'!$C$4,$V964-4,0)&amp;"")</f>
        <v/>
      </c>
      <c r="S964" s="224" t="str">
        <f t="shared" ca="1" si="21"/>
        <v/>
      </c>
      <c r="T964" s="224" t="str">
        <f ca="1">IF(B964="","",IF(ISERROR(MATCH($J964,SorP!$B$1:$B$6230,0)),"",INDIRECT("'SorP'!$A$"&amp;MATCH($J964,SorP!$B$1:$B$6230,0))))</f>
        <v/>
      </c>
      <c r="U964" s="239"/>
      <c r="V964" s="269" t="e">
        <f>IF(C964="",NA(),MATCH($B964&amp;$C964,'Smelter Look-up'!$J:$J,0))</f>
        <v>#N/A</v>
      </c>
      <c r="W964" s="270"/>
      <c r="X964" s="270">
        <f t="shared" si="22"/>
        <v>0</v>
      </c>
      <c r="Y964" s="270"/>
      <c r="Z964" s="270"/>
      <c r="AB964" s="272" t="str">
        <f t="shared" si="23"/>
        <v/>
      </c>
    </row>
    <row r="965" spans="1:28" s="271" customFormat="1" ht="20.25" customHeight="1">
      <c r="A965" s="215"/>
      <c r="B965" s="359"/>
      <c r="C965" s="360"/>
      <c r="D965" s="216"/>
      <c r="E965" s="216"/>
      <c r="F965" s="216"/>
      <c r="G965" s="216"/>
      <c r="H965" s="217"/>
      <c r="I965" s="218"/>
      <c r="J965" s="218"/>
      <c r="K965" s="267"/>
      <c r="L965" s="267"/>
      <c r="M965" s="267"/>
      <c r="N965" s="267"/>
      <c r="O965" s="267"/>
      <c r="P965" s="219"/>
      <c r="Q965" s="268"/>
      <c r="R965" s="216" t="str">
        <f ca="1">IF(ISERROR($V965),"",OFFSET('Smelter Look-up'!$C$4,$V965-4,0)&amp;"")</f>
        <v/>
      </c>
      <c r="S965" s="224" t="str">
        <f t="shared" ca="1" si="21"/>
        <v/>
      </c>
      <c r="T965" s="224" t="str">
        <f ca="1">IF(B965="","",IF(ISERROR(MATCH($J965,SorP!$B$1:$B$6230,0)),"",INDIRECT("'SorP'!$A$"&amp;MATCH($J965,SorP!$B$1:$B$6230,0))))</f>
        <v/>
      </c>
      <c r="U965" s="239"/>
      <c r="V965" s="269" t="e">
        <f>IF(C965="",NA(),MATCH($B965&amp;$C965,'Smelter Look-up'!$J:$J,0))</f>
        <v>#N/A</v>
      </c>
      <c r="W965" s="270"/>
      <c r="X965" s="270">
        <f t="shared" si="22"/>
        <v>0</v>
      </c>
      <c r="Y965" s="270"/>
      <c r="Z965" s="270"/>
      <c r="AB965" s="272" t="str">
        <f t="shared" si="23"/>
        <v/>
      </c>
    </row>
    <row r="966" spans="1:28" s="271" customFormat="1" ht="20.25" customHeight="1">
      <c r="A966" s="215"/>
      <c r="B966" s="359"/>
      <c r="C966" s="360"/>
      <c r="D966" s="216"/>
      <c r="E966" s="216"/>
      <c r="F966" s="216"/>
      <c r="G966" s="216"/>
      <c r="H966" s="217"/>
      <c r="I966" s="218"/>
      <c r="J966" s="218"/>
      <c r="K966" s="267"/>
      <c r="L966" s="267"/>
      <c r="M966" s="267"/>
      <c r="N966" s="267"/>
      <c r="O966" s="267"/>
      <c r="P966" s="219"/>
      <c r="Q966" s="268"/>
      <c r="R966" s="216" t="str">
        <f ca="1">IF(ISERROR($V966),"",OFFSET('Smelter Look-up'!$C$4,$V966-4,0)&amp;"")</f>
        <v/>
      </c>
      <c r="S966" s="224" t="str">
        <f t="shared" ca="1" si="21"/>
        <v/>
      </c>
      <c r="T966" s="224" t="str">
        <f ca="1">IF(B966="","",IF(ISERROR(MATCH($J966,SorP!$B$1:$B$6230,0)),"",INDIRECT("'SorP'!$A$"&amp;MATCH($J966,SorP!$B$1:$B$6230,0))))</f>
        <v/>
      </c>
      <c r="U966" s="239"/>
      <c r="V966" s="269" t="e">
        <f>IF(C966="",NA(),MATCH($B966&amp;$C966,'Smelter Look-up'!$J:$J,0))</f>
        <v>#N/A</v>
      </c>
      <c r="W966" s="270"/>
      <c r="X966" s="270">
        <f t="shared" si="22"/>
        <v>0</v>
      </c>
      <c r="Y966" s="270"/>
      <c r="Z966" s="270"/>
      <c r="AB966" s="272" t="str">
        <f t="shared" si="23"/>
        <v/>
      </c>
    </row>
    <row r="967" spans="1:28" s="271" customFormat="1" ht="20.25" customHeight="1">
      <c r="A967" s="215"/>
      <c r="B967" s="359"/>
      <c r="C967" s="360"/>
      <c r="D967" s="216"/>
      <c r="E967" s="216"/>
      <c r="F967" s="216"/>
      <c r="G967" s="216"/>
      <c r="H967" s="217"/>
      <c r="I967" s="218"/>
      <c r="J967" s="218"/>
      <c r="K967" s="267"/>
      <c r="L967" s="267"/>
      <c r="M967" s="267"/>
      <c r="N967" s="267"/>
      <c r="O967" s="267"/>
      <c r="P967" s="219"/>
      <c r="Q967" s="268"/>
      <c r="R967" s="216" t="str">
        <f ca="1">IF(ISERROR($V967),"",OFFSET('Smelter Look-up'!$C$4,$V967-4,0)&amp;"")</f>
        <v/>
      </c>
      <c r="S967" s="224" t="str">
        <f t="shared" ca="1" si="21"/>
        <v/>
      </c>
      <c r="T967" s="224" t="str">
        <f ca="1">IF(B967="","",IF(ISERROR(MATCH($J967,SorP!$B$1:$B$6230,0)),"",INDIRECT("'SorP'!$A$"&amp;MATCH($J967,SorP!$B$1:$B$6230,0))))</f>
        <v/>
      </c>
      <c r="U967" s="239"/>
      <c r="V967" s="269" t="e">
        <f>IF(C967="",NA(),MATCH($B967&amp;$C967,'Smelter Look-up'!$J:$J,0))</f>
        <v>#N/A</v>
      </c>
      <c r="W967" s="270"/>
      <c r="X967" s="270">
        <f t="shared" si="22"/>
        <v>0</v>
      </c>
      <c r="Y967" s="270"/>
      <c r="Z967" s="270"/>
      <c r="AB967" s="272" t="str">
        <f t="shared" si="23"/>
        <v/>
      </c>
    </row>
    <row r="968" spans="1:28" s="271" customFormat="1" ht="20.25" customHeight="1">
      <c r="A968" s="215"/>
      <c r="B968" s="359"/>
      <c r="C968" s="360"/>
      <c r="D968" s="216"/>
      <c r="E968" s="216"/>
      <c r="F968" s="216"/>
      <c r="G968" s="216"/>
      <c r="H968" s="217"/>
      <c r="I968" s="218"/>
      <c r="J968" s="218"/>
      <c r="K968" s="267"/>
      <c r="L968" s="267"/>
      <c r="M968" s="267"/>
      <c r="N968" s="267"/>
      <c r="O968" s="267"/>
      <c r="P968" s="219"/>
      <c r="Q968" s="268"/>
      <c r="R968" s="216" t="str">
        <f ca="1">IF(ISERROR($V968),"",OFFSET('Smelter Look-up'!$C$4,$V968-4,0)&amp;"")</f>
        <v/>
      </c>
      <c r="S968" s="224" t="str">
        <f t="shared" ca="1" si="21"/>
        <v/>
      </c>
      <c r="T968" s="224" t="str">
        <f ca="1">IF(B968="","",IF(ISERROR(MATCH($J968,SorP!$B$1:$B$6230,0)),"",INDIRECT("'SorP'!$A$"&amp;MATCH($J968,SorP!$B$1:$B$6230,0))))</f>
        <v/>
      </c>
      <c r="U968" s="239"/>
      <c r="V968" s="269" t="e">
        <f>IF(C968="",NA(),MATCH($B968&amp;$C968,'Smelter Look-up'!$J:$J,0))</f>
        <v>#N/A</v>
      </c>
      <c r="W968" s="270"/>
      <c r="X968" s="270">
        <f t="shared" si="22"/>
        <v>0</v>
      </c>
      <c r="Y968" s="270"/>
      <c r="Z968" s="270"/>
      <c r="AB968" s="272" t="str">
        <f t="shared" si="23"/>
        <v/>
      </c>
    </row>
    <row r="969" spans="1:28" s="271" customFormat="1" ht="20.25" customHeight="1">
      <c r="A969" s="215"/>
      <c r="B969" s="359"/>
      <c r="C969" s="360"/>
      <c r="D969" s="216"/>
      <c r="E969" s="216"/>
      <c r="F969" s="216"/>
      <c r="G969" s="216"/>
      <c r="H969" s="217"/>
      <c r="I969" s="218"/>
      <c r="J969" s="218"/>
      <c r="K969" s="267"/>
      <c r="L969" s="267"/>
      <c r="M969" s="267"/>
      <c r="N969" s="267"/>
      <c r="O969" s="267"/>
      <c r="P969" s="219"/>
      <c r="Q969" s="268"/>
      <c r="R969" s="216" t="str">
        <f ca="1">IF(ISERROR($V969),"",OFFSET('Smelter Look-up'!$C$4,$V969-4,0)&amp;"")</f>
        <v/>
      </c>
      <c r="S969" s="224" t="str">
        <f t="shared" ca="1" si="21"/>
        <v/>
      </c>
      <c r="T969" s="224" t="str">
        <f ca="1">IF(B969="","",IF(ISERROR(MATCH($J969,SorP!$B$1:$B$6230,0)),"",INDIRECT("'SorP'!$A$"&amp;MATCH($J969,SorP!$B$1:$B$6230,0))))</f>
        <v/>
      </c>
      <c r="U969" s="239"/>
      <c r="V969" s="269" t="e">
        <f>IF(C969="",NA(),MATCH($B969&amp;$C969,'Smelter Look-up'!$J:$J,0))</f>
        <v>#N/A</v>
      </c>
      <c r="W969" s="270"/>
      <c r="X969" s="270">
        <f t="shared" si="22"/>
        <v>0</v>
      </c>
      <c r="Y969" s="270"/>
      <c r="Z969" s="270"/>
      <c r="AB969" s="272" t="str">
        <f t="shared" si="23"/>
        <v/>
      </c>
    </row>
    <row r="970" spans="1:28" s="271" customFormat="1" ht="20.25" customHeight="1">
      <c r="A970" s="215"/>
      <c r="B970" s="359"/>
      <c r="C970" s="360"/>
      <c r="D970" s="216"/>
      <c r="E970" s="216"/>
      <c r="F970" s="216"/>
      <c r="G970" s="216"/>
      <c r="H970" s="217"/>
      <c r="I970" s="218"/>
      <c r="J970" s="218"/>
      <c r="K970" s="267"/>
      <c r="L970" s="267"/>
      <c r="M970" s="267"/>
      <c r="N970" s="267"/>
      <c r="O970" s="267"/>
      <c r="P970" s="219"/>
      <c r="Q970" s="268"/>
      <c r="R970" s="216" t="str">
        <f ca="1">IF(ISERROR($V970),"",OFFSET('Smelter Look-up'!$C$4,$V970-4,0)&amp;"")</f>
        <v/>
      </c>
      <c r="S970" s="224" t="str">
        <f t="shared" ca="1" si="21"/>
        <v/>
      </c>
      <c r="T970" s="224" t="str">
        <f ca="1">IF(B970="","",IF(ISERROR(MATCH($J970,SorP!$B$1:$B$6230,0)),"",INDIRECT("'SorP'!$A$"&amp;MATCH($J970,SorP!$B$1:$B$6230,0))))</f>
        <v/>
      </c>
      <c r="U970" s="239"/>
      <c r="V970" s="269" t="e">
        <f>IF(C970="",NA(),MATCH($B970&amp;$C970,'Smelter Look-up'!$J:$J,0))</f>
        <v>#N/A</v>
      </c>
      <c r="W970" s="270"/>
      <c r="X970" s="270">
        <f t="shared" si="22"/>
        <v>0</v>
      </c>
      <c r="Y970" s="270"/>
      <c r="Z970" s="270"/>
      <c r="AB970" s="272" t="str">
        <f t="shared" si="23"/>
        <v/>
      </c>
    </row>
    <row r="971" spans="1:28" s="271" customFormat="1" ht="20.25" customHeight="1">
      <c r="A971" s="215"/>
      <c r="B971" s="359"/>
      <c r="C971" s="360"/>
      <c r="D971" s="216"/>
      <c r="E971" s="216"/>
      <c r="F971" s="216"/>
      <c r="G971" s="216"/>
      <c r="H971" s="217"/>
      <c r="I971" s="218"/>
      <c r="J971" s="218"/>
      <c r="K971" s="267"/>
      <c r="L971" s="267"/>
      <c r="M971" s="267"/>
      <c r="N971" s="267"/>
      <c r="O971" s="267"/>
      <c r="P971" s="219"/>
      <c r="Q971" s="268"/>
      <c r="R971" s="216" t="str">
        <f ca="1">IF(ISERROR($V971),"",OFFSET('Smelter Look-up'!$C$4,$V971-4,0)&amp;"")</f>
        <v/>
      </c>
      <c r="S971" s="224" t="str">
        <f t="shared" ca="1" si="21"/>
        <v/>
      </c>
      <c r="T971" s="224" t="str">
        <f ca="1">IF(B971="","",IF(ISERROR(MATCH($J971,SorP!$B$1:$B$6230,0)),"",INDIRECT("'SorP'!$A$"&amp;MATCH($J971,SorP!$B$1:$B$6230,0))))</f>
        <v/>
      </c>
      <c r="U971" s="239"/>
      <c r="V971" s="269" t="e">
        <f>IF(C971="",NA(),MATCH($B971&amp;$C971,'Smelter Look-up'!$J:$J,0))</f>
        <v>#N/A</v>
      </c>
      <c r="W971" s="270"/>
      <c r="X971" s="270">
        <f t="shared" si="22"/>
        <v>0</v>
      </c>
      <c r="Y971" s="270"/>
      <c r="Z971" s="270"/>
      <c r="AB971" s="272" t="str">
        <f t="shared" si="23"/>
        <v/>
      </c>
    </row>
    <row r="972" spans="1:28" s="271" customFormat="1" ht="20.25" customHeight="1">
      <c r="A972" s="215"/>
      <c r="B972" s="359"/>
      <c r="C972" s="360"/>
      <c r="D972" s="216"/>
      <c r="E972" s="216"/>
      <c r="F972" s="216"/>
      <c r="G972" s="216"/>
      <c r="H972" s="217"/>
      <c r="I972" s="218"/>
      <c r="J972" s="218"/>
      <c r="K972" s="267"/>
      <c r="L972" s="267"/>
      <c r="M972" s="267"/>
      <c r="N972" s="267"/>
      <c r="O972" s="267"/>
      <c r="P972" s="219"/>
      <c r="Q972" s="268"/>
      <c r="R972" s="216" t="str">
        <f ca="1">IF(ISERROR($V972),"",OFFSET('Smelter Look-up'!$C$4,$V972-4,0)&amp;"")</f>
        <v/>
      </c>
      <c r="S972" s="224" t="str">
        <f t="shared" ref="S972:S1031" ca="1" si="24">IF(B972="","",IF(ISERROR(MATCH($E972,CL,0)),"Unknown",INDIRECT("'C'!$A$"&amp;MATCH($E972,CL,0)+1)))</f>
        <v/>
      </c>
      <c r="T972" s="224" t="str">
        <f ca="1">IF(B972="","",IF(ISERROR(MATCH($J972,SorP!$B$1:$B$6230,0)),"",INDIRECT("'SorP'!$A$"&amp;MATCH($J972,SorP!$B$1:$B$6230,0))))</f>
        <v/>
      </c>
      <c r="U972" s="239"/>
      <c r="V972" s="269" t="e">
        <f>IF(C972="",NA(),MATCH($B972&amp;$C972,'Smelter Look-up'!$J:$J,0))</f>
        <v>#N/A</v>
      </c>
      <c r="W972" s="270"/>
      <c r="X972" s="270">
        <f t="shared" ref="X972:X1031" si="25">IF(AND(C972="Smelter not listed",OR(LEN(D972)=0,LEN(E972)=0)),1,0)</f>
        <v>0</v>
      </c>
      <c r="Y972" s="270"/>
      <c r="Z972" s="270"/>
      <c r="AB972" s="272" t="str">
        <f t="shared" ref="AB972:AB1031" si="26">B972&amp;C972</f>
        <v/>
      </c>
    </row>
    <row r="973" spans="1:28" s="271" customFormat="1" ht="20.25" customHeight="1">
      <c r="A973" s="215"/>
      <c r="B973" s="359"/>
      <c r="C973" s="360"/>
      <c r="D973" s="216"/>
      <c r="E973" s="216"/>
      <c r="F973" s="216"/>
      <c r="G973" s="216"/>
      <c r="H973" s="217"/>
      <c r="I973" s="218"/>
      <c r="J973" s="218"/>
      <c r="K973" s="267"/>
      <c r="L973" s="267"/>
      <c r="M973" s="267"/>
      <c r="N973" s="267"/>
      <c r="O973" s="267"/>
      <c r="P973" s="219"/>
      <c r="Q973" s="268"/>
      <c r="R973" s="216" t="str">
        <f ca="1">IF(ISERROR($V973),"",OFFSET('Smelter Look-up'!$C$4,$V973-4,0)&amp;"")</f>
        <v/>
      </c>
      <c r="S973" s="224" t="str">
        <f t="shared" ca="1" si="24"/>
        <v/>
      </c>
      <c r="T973" s="224" t="str">
        <f ca="1">IF(B973="","",IF(ISERROR(MATCH($J973,SorP!$B$1:$B$6230,0)),"",INDIRECT("'SorP'!$A$"&amp;MATCH($J973,SorP!$B$1:$B$6230,0))))</f>
        <v/>
      </c>
      <c r="U973" s="239"/>
      <c r="V973" s="269" t="e">
        <f>IF(C973="",NA(),MATCH($B973&amp;$C973,'Smelter Look-up'!$J:$J,0))</f>
        <v>#N/A</v>
      </c>
      <c r="W973" s="270"/>
      <c r="X973" s="270">
        <f t="shared" si="25"/>
        <v>0</v>
      </c>
      <c r="Y973" s="270"/>
      <c r="Z973" s="270"/>
      <c r="AB973" s="272" t="str">
        <f t="shared" si="26"/>
        <v/>
      </c>
    </row>
    <row r="974" spans="1:28" s="271" customFormat="1" ht="20.25" customHeight="1">
      <c r="A974" s="215"/>
      <c r="B974" s="359"/>
      <c r="C974" s="360"/>
      <c r="D974" s="216"/>
      <c r="E974" s="216"/>
      <c r="F974" s="216"/>
      <c r="G974" s="216"/>
      <c r="H974" s="217"/>
      <c r="I974" s="218"/>
      <c r="J974" s="218"/>
      <c r="K974" s="267"/>
      <c r="L974" s="267"/>
      <c r="M974" s="267"/>
      <c r="N974" s="267"/>
      <c r="O974" s="267"/>
      <c r="P974" s="219"/>
      <c r="Q974" s="268"/>
      <c r="R974" s="216" t="str">
        <f ca="1">IF(ISERROR($V974),"",OFFSET('Smelter Look-up'!$C$4,$V974-4,0)&amp;"")</f>
        <v/>
      </c>
      <c r="S974" s="224" t="str">
        <f t="shared" ca="1" si="24"/>
        <v/>
      </c>
      <c r="T974" s="224" t="str">
        <f ca="1">IF(B974="","",IF(ISERROR(MATCH($J974,SorP!$B$1:$B$6230,0)),"",INDIRECT("'SorP'!$A$"&amp;MATCH($J974,SorP!$B$1:$B$6230,0))))</f>
        <v/>
      </c>
      <c r="U974" s="239"/>
      <c r="V974" s="269" t="e">
        <f>IF(C974="",NA(),MATCH($B974&amp;$C974,'Smelter Look-up'!$J:$J,0))</f>
        <v>#N/A</v>
      </c>
      <c r="W974" s="270"/>
      <c r="X974" s="270">
        <f t="shared" si="25"/>
        <v>0</v>
      </c>
      <c r="Y974" s="270"/>
      <c r="Z974" s="270"/>
      <c r="AB974" s="272" t="str">
        <f t="shared" si="26"/>
        <v/>
      </c>
    </row>
    <row r="975" spans="1:28" s="271" customFormat="1" ht="20.25" customHeight="1">
      <c r="A975" s="215"/>
      <c r="B975" s="359"/>
      <c r="C975" s="360"/>
      <c r="D975" s="216"/>
      <c r="E975" s="216"/>
      <c r="F975" s="216"/>
      <c r="G975" s="216"/>
      <c r="H975" s="217"/>
      <c r="I975" s="218"/>
      <c r="J975" s="218"/>
      <c r="K975" s="267"/>
      <c r="L975" s="267"/>
      <c r="M975" s="267"/>
      <c r="N975" s="267"/>
      <c r="O975" s="267"/>
      <c r="P975" s="219"/>
      <c r="Q975" s="268"/>
      <c r="R975" s="216" t="str">
        <f ca="1">IF(ISERROR($V975),"",OFFSET('Smelter Look-up'!$C$4,$V975-4,0)&amp;"")</f>
        <v/>
      </c>
      <c r="S975" s="224" t="str">
        <f t="shared" ca="1" si="24"/>
        <v/>
      </c>
      <c r="T975" s="224" t="str">
        <f ca="1">IF(B975="","",IF(ISERROR(MATCH($J975,SorP!$B$1:$B$6230,0)),"",INDIRECT("'SorP'!$A$"&amp;MATCH($J975,SorP!$B$1:$B$6230,0))))</f>
        <v/>
      </c>
      <c r="U975" s="239"/>
      <c r="V975" s="269" t="e">
        <f>IF(C975="",NA(),MATCH($B975&amp;$C975,'Smelter Look-up'!$J:$J,0))</f>
        <v>#N/A</v>
      </c>
      <c r="W975" s="270"/>
      <c r="X975" s="270">
        <f t="shared" si="25"/>
        <v>0</v>
      </c>
      <c r="Y975" s="270"/>
      <c r="Z975" s="270"/>
      <c r="AB975" s="272" t="str">
        <f t="shared" si="26"/>
        <v/>
      </c>
    </row>
    <row r="976" spans="1:28" s="271" customFormat="1" ht="20.25" customHeight="1">
      <c r="A976" s="215"/>
      <c r="B976" s="359"/>
      <c r="C976" s="360"/>
      <c r="D976" s="216"/>
      <c r="E976" s="216"/>
      <c r="F976" s="216"/>
      <c r="G976" s="216"/>
      <c r="H976" s="217"/>
      <c r="I976" s="218"/>
      <c r="J976" s="218"/>
      <c r="K976" s="267"/>
      <c r="L976" s="267"/>
      <c r="M976" s="267"/>
      <c r="N976" s="267"/>
      <c r="O976" s="267"/>
      <c r="P976" s="219"/>
      <c r="Q976" s="268"/>
      <c r="R976" s="216" t="str">
        <f ca="1">IF(ISERROR($V976),"",OFFSET('Smelter Look-up'!$C$4,$V976-4,0)&amp;"")</f>
        <v/>
      </c>
      <c r="S976" s="224" t="str">
        <f t="shared" ca="1" si="24"/>
        <v/>
      </c>
      <c r="T976" s="224" t="str">
        <f ca="1">IF(B976="","",IF(ISERROR(MATCH($J976,SorP!$B$1:$B$6230,0)),"",INDIRECT("'SorP'!$A$"&amp;MATCH($J976,SorP!$B$1:$B$6230,0))))</f>
        <v/>
      </c>
      <c r="U976" s="239"/>
      <c r="V976" s="269" t="e">
        <f>IF(C976="",NA(),MATCH($B976&amp;$C976,'Smelter Look-up'!$J:$J,0))</f>
        <v>#N/A</v>
      </c>
      <c r="W976" s="270"/>
      <c r="X976" s="270">
        <f t="shared" si="25"/>
        <v>0</v>
      </c>
      <c r="Y976" s="270"/>
      <c r="Z976" s="270"/>
      <c r="AB976" s="272" t="str">
        <f t="shared" si="26"/>
        <v/>
      </c>
    </row>
    <row r="977" spans="1:28" s="271" customFormat="1" ht="20.25" customHeight="1">
      <c r="A977" s="215"/>
      <c r="B977" s="359"/>
      <c r="C977" s="360"/>
      <c r="D977" s="216"/>
      <c r="E977" s="216"/>
      <c r="F977" s="216"/>
      <c r="G977" s="216"/>
      <c r="H977" s="217"/>
      <c r="I977" s="218"/>
      <c r="J977" s="218"/>
      <c r="K977" s="267"/>
      <c r="L977" s="267"/>
      <c r="M977" s="267"/>
      <c r="N977" s="267"/>
      <c r="O977" s="267"/>
      <c r="P977" s="219"/>
      <c r="Q977" s="268"/>
      <c r="R977" s="216" t="str">
        <f ca="1">IF(ISERROR($V977),"",OFFSET('Smelter Look-up'!$C$4,$V977-4,0)&amp;"")</f>
        <v/>
      </c>
      <c r="S977" s="224" t="str">
        <f t="shared" ca="1" si="24"/>
        <v/>
      </c>
      <c r="T977" s="224" t="str">
        <f ca="1">IF(B977="","",IF(ISERROR(MATCH($J977,SorP!$B$1:$B$6230,0)),"",INDIRECT("'SorP'!$A$"&amp;MATCH($J977,SorP!$B$1:$B$6230,0))))</f>
        <v/>
      </c>
      <c r="U977" s="239"/>
      <c r="V977" s="269" t="e">
        <f>IF(C977="",NA(),MATCH($B977&amp;$C977,'Smelter Look-up'!$J:$J,0))</f>
        <v>#N/A</v>
      </c>
      <c r="W977" s="270"/>
      <c r="X977" s="270">
        <f t="shared" si="25"/>
        <v>0</v>
      </c>
      <c r="Y977" s="270"/>
      <c r="Z977" s="270"/>
      <c r="AB977" s="272" t="str">
        <f t="shared" si="26"/>
        <v/>
      </c>
    </row>
    <row r="978" spans="1:28" s="271" customFormat="1" ht="20.25" customHeight="1">
      <c r="A978" s="215"/>
      <c r="B978" s="359"/>
      <c r="C978" s="360"/>
      <c r="D978" s="216"/>
      <c r="E978" s="216"/>
      <c r="F978" s="216"/>
      <c r="G978" s="216"/>
      <c r="H978" s="217"/>
      <c r="I978" s="218"/>
      <c r="J978" s="218"/>
      <c r="K978" s="267"/>
      <c r="L978" s="267"/>
      <c r="M978" s="267"/>
      <c r="N978" s="267"/>
      <c r="O978" s="267"/>
      <c r="P978" s="219"/>
      <c r="Q978" s="268"/>
      <c r="R978" s="216" t="str">
        <f ca="1">IF(ISERROR($V978),"",OFFSET('Smelter Look-up'!$C$4,$V978-4,0)&amp;"")</f>
        <v/>
      </c>
      <c r="S978" s="224" t="str">
        <f t="shared" ca="1" si="24"/>
        <v/>
      </c>
      <c r="T978" s="224" t="str">
        <f ca="1">IF(B978="","",IF(ISERROR(MATCH($J978,SorP!$B$1:$B$6230,0)),"",INDIRECT("'SorP'!$A$"&amp;MATCH($J978,SorP!$B$1:$B$6230,0))))</f>
        <v/>
      </c>
      <c r="U978" s="239"/>
      <c r="V978" s="269" t="e">
        <f>IF(C978="",NA(),MATCH($B978&amp;$C978,'Smelter Look-up'!$J:$J,0))</f>
        <v>#N/A</v>
      </c>
      <c r="W978" s="270"/>
      <c r="X978" s="270">
        <f t="shared" si="25"/>
        <v>0</v>
      </c>
      <c r="Y978" s="270"/>
      <c r="Z978" s="270"/>
      <c r="AB978" s="272" t="str">
        <f t="shared" si="26"/>
        <v/>
      </c>
    </row>
    <row r="979" spans="1:28" s="271" customFormat="1" ht="20.25" customHeight="1">
      <c r="A979" s="215"/>
      <c r="B979" s="359"/>
      <c r="C979" s="360"/>
      <c r="D979" s="216"/>
      <c r="E979" s="216"/>
      <c r="F979" s="216"/>
      <c r="G979" s="216"/>
      <c r="H979" s="217"/>
      <c r="I979" s="218"/>
      <c r="J979" s="218"/>
      <c r="K979" s="267"/>
      <c r="L979" s="267"/>
      <c r="M979" s="267"/>
      <c r="N979" s="267"/>
      <c r="O979" s="267"/>
      <c r="P979" s="219"/>
      <c r="Q979" s="268"/>
      <c r="R979" s="216" t="str">
        <f ca="1">IF(ISERROR($V979),"",OFFSET('Smelter Look-up'!$C$4,$V979-4,0)&amp;"")</f>
        <v/>
      </c>
      <c r="S979" s="224" t="str">
        <f t="shared" ca="1" si="24"/>
        <v/>
      </c>
      <c r="T979" s="224" t="str">
        <f ca="1">IF(B979="","",IF(ISERROR(MATCH($J979,SorP!$B$1:$B$6230,0)),"",INDIRECT("'SorP'!$A$"&amp;MATCH($J979,SorP!$B$1:$B$6230,0))))</f>
        <v/>
      </c>
      <c r="U979" s="239"/>
      <c r="V979" s="269" t="e">
        <f>IF(C979="",NA(),MATCH($B979&amp;$C979,'Smelter Look-up'!$J:$J,0))</f>
        <v>#N/A</v>
      </c>
      <c r="W979" s="270"/>
      <c r="X979" s="270">
        <f t="shared" si="25"/>
        <v>0</v>
      </c>
      <c r="Y979" s="270"/>
      <c r="Z979" s="270"/>
      <c r="AB979" s="272" t="str">
        <f t="shared" si="26"/>
        <v/>
      </c>
    </row>
    <row r="980" spans="1:28" s="271" customFormat="1" ht="20.25" customHeight="1">
      <c r="A980" s="215"/>
      <c r="B980" s="359"/>
      <c r="C980" s="360"/>
      <c r="D980" s="216"/>
      <c r="E980" s="216"/>
      <c r="F980" s="216"/>
      <c r="G980" s="216"/>
      <c r="H980" s="217"/>
      <c r="I980" s="218"/>
      <c r="J980" s="218"/>
      <c r="K980" s="267"/>
      <c r="L980" s="267"/>
      <c r="M980" s="267"/>
      <c r="N980" s="267"/>
      <c r="O980" s="267"/>
      <c r="P980" s="219"/>
      <c r="Q980" s="268"/>
      <c r="R980" s="216" t="str">
        <f ca="1">IF(ISERROR($V980),"",OFFSET('Smelter Look-up'!$C$4,$V980-4,0)&amp;"")</f>
        <v/>
      </c>
      <c r="S980" s="224" t="str">
        <f t="shared" ca="1" si="24"/>
        <v/>
      </c>
      <c r="T980" s="224" t="str">
        <f ca="1">IF(B980="","",IF(ISERROR(MATCH($J980,SorP!$B$1:$B$6230,0)),"",INDIRECT("'SorP'!$A$"&amp;MATCH($J980,SorP!$B$1:$B$6230,0))))</f>
        <v/>
      </c>
      <c r="U980" s="239"/>
      <c r="V980" s="269" t="e">
        <f>IF(C980="",NA(),MATCH($B980&amp;$C980,'Smelter Look-up'!$J:$J,0))</f>
        <v>#N/A</v>
      </c>
      <c r="W980" s="270"/>
      <c r="X980" s="270">
        <f t="shared" si="25"/>
        <v>0</v>
      </c>
      <c r="Y980" s="270"/>
      <c r="Z980" s="270"/>
      <c r="AB980" s="272" t="str">
        <f t="shared" si="26"/>
        <v/>
      </c>
    </row>
    <row r="981" spans="1:28" s="271" customFormat="1" ht="20.25" customHeight="1">
      <c r="A981" s="215"/>
      <c r="B981" s="359"/>
      <c r="C981" s="360"/>
      <c r="D981" s="216"/>
      <c r="E981" s="216"/>
      <c r="F981" s="216"/>
      <c r="G981" s="216"/>
      <c r="H981" s="217"/>
      <c r="I981" s="218"/>
      <c r="J981" s="218"/>
      <c r="K981" s="267"/>
      <c r="L981" s="267"/>
      <c r="M981" s="267"/>
      <c r="N981" s="267"/>
      <c r="O981" s="267"/>
      <c r="P981" s="219"/>
      <c r="Q981" s="268"/>
      <c r="R981" s="216" t="str">
        <f ca="1">IF(ISERROR($V981),"",OFFSET('Smelter Look-up'!$C$4,$V981-4,0)&amp;"")</f>
        <v/>
      </c>
      <c r="S981" s="224" t="str">
        <f t="shared" ca="1" si="24"/>
        <v/>
      </c>
      <c r="T981" s="224" t="str">
        <f ca="1">IF(B981="","",IF(ISERROR(MATCH($J981,SorP!$B$1:$B$6230,0)),"",INDIRECT("'SorP'!$A$"&amp;MATCH($J981,SorP!$B$1:$B$6230,0))))</f>
        <v/>
      </c>
      <c r="U981" s="239"/>
      <c r="V981" s="269" t="e">
        <f>IF(C981="",NA(),MATCH($B981&amp;$C981,'Smelter Look-up'!$J:$J,0))</f>
        <v>#N/A</v>
      </c>
      <c r="W981" s="270"/>
      <c r="X981" s="270">
        <f t="shared" si="25"/>
        <v>0</v>
      </c>
      <c r="Y981" s="270"/>
      <c r="Z981" s="270"/>
      <c r="AB981" s="272" t="str">
        <f t="shared" si="26"/>
        <v/>
      </c>
    </row>
    <row r="982" spans="1:28" s="271" customFormat="1" ht="20.25" customHeight="1">
      <c r="A982" s="215"/>
      <c r="B982" s="359"/>
      <c r="C982" s="360"/>
      <c r="D982" s="216"/>
      <c r="E982" s="216"/>
      <c r="F982" s="216"/>
      <c r="G982" s="216"/>
      <c r="H982" s="217"/>
      <c r="I982" s="218"/>
      <c r="J982" s="218"/>
      <c r="K982" s="267"/>
      <c r="L982" s="267"/>
      <c r="M982" s="267"/>
      <c r="N982" s="267"/>
      <c r="O982" s="267"/>
      <c r="P982" s="219"/>
      <c r="Q982" s="268"/>
      <c r="R982" s="216" t="str">
        <f ca="1">IF(ISERROR($V982),"",OFFSET('Smelter Look-up'!$C$4,$V982-4,0)&amp;"")</f>
        <v/>
      </c>
      <c r="S982" s="224" t="str">
        <f t="shared" ca="1" si="24"/>
        <v/>
      </c>
      <c r="T982" s="224" t="str">
        <f ca="1">IF(B982="","",IF(ISERROR(MATCH($J982,SorP!$B$1:$B$6230,0)),"",INDIRECT("'SorP'!$A$"&amp;MATCH($J982,SorP!$B$1:$B$6230,0))))</f>
        <v/>
      </c>
      <c r="U982" s="239"/>
      <c r="V982" s="269" t="e">
        <f>IF(C982="",NA(),MATCH($B982&amp;$C982,'Smelter Look-up'!$J:$J,0))</f>
        <v>#N/A</v>
      </c>
      <c r="W982" s="270"/>
      <c r="X982" s="270">
        <f t="shared" si="25"/>
        <v>0</v>
      </c>
      <c r="Y982" s="270"/>
      <c r="Z982" s="270"/>
      <c r="AB982" s="272" t="str">
        <f t="shared" si="26"/>
        <v/>
      </c>
    </row>
    <row r="983" spans="1:28" s="271" customFormat="1" ht="20.25" customHeight="1">
      <c r="A983" s="215"/>
      <c r="B983" s="359"/>
      <c r="C983" s="360"/>
      <c r="D983" s="216"/>
      <c r="E983" s="216"/>
      <c r="F983" s="216"/>
      <c r="G983" s="216"/>
      <c r="H983" s="217"/>
      <c r="I983" s="218"/>
      <c r="J983" s="218"/>
      <c r="K983" s="267"/>
      <c r="L983" s="267"/>
      <c r="M983" s="267"/>
      <c r="N983" s="267"/>
      <c r="O983" s="267"/>
      <c r="P983" s="219"/>
      <c r="Q983" s="268"/>
      <c r="R983" s="216" t="str">
        <f ca="1">IF(ISERROR($V983),"",OFFSET('Smelter Look-up'!$C$4,$V983-4,0)&amp;"")</f>
        <v/>
      </c>
      <c r="S983" s="224" t="str">
        <f t="shared" ca="1" si="24"/>
        <v/>
      </c>
      <c r="T983" s="224" t="str">
        <f ca="1">IF(B983="","",IF(ISERROR(MATCH($J983,SorP!$B$1:$B$6230,0)),"",INDIRECT("'SorP'!$A$"&amp;MATCH($J983,SorP!$B$1:$B$6230,0))))</f>
        <v/>
      </c>
      <c r="U983" s="239"/>
      <c r="V983" s="269" t="e">
        <f>IF(C983="",NA(),MATCH($B983&amp;$C983,'Smelter Look-up'!$J:$J,0))</f>
        <v>#N/A</v>
      </c>
      <c r="W983" s="270"/>
      <c r="X983" s="270">
        <f t="shared" si="25"/>
        <v>0</v>
      </c>
      <c r="Y983" s="270"/>
      <c r="Z983" s="270"/>
      <c r="AB983" s="272" t="str">
        <f t="shared" si="26"/>
        <v/>
      </c>
    </row>
    <row r="984" spans="1:28" s="271" customFormat="1" ht="20.25" customHeight="1">
      <c r="A984" s="215"/>
      <c r="B984" s="359"/>
      <c r="C984" s="360"/>
      <c r="D984" s="216"/>
      <c r="E984" s="216"/>
      <c r="F984" s="216"/>
      <c r="G984" s="216"/>
      <c r="H984" s="217"/>
      <c r="I984" s="218"/>
      <c r="J984" s="218"/>
      <c r="K984" s="267"/>
      <c r="L984" s="267"/>
      <c r="M984" s="267"/>
      <c r="N984" s="267"/>
      <c r="O984" s="267"/>
      <c r="P984" s="219"/>
      <c r="Q984" s="268"/>
      <c r="R984" s="216" t="str">
        <f ca="1">IF(ISERROR($V984),"",OFFSET('Smelter Look-up'!$C$4,$V984-4,0)&amp;"")</f>
        <v/>
      </c>
      <c r="S984" s="224" t="str">
        <f t="shared" ca="1" si="24"/>
        <v/>
      </c>
      <c r="T984" s="224" t="str">
        <f ca="1">IF(B984="","",IF(ISERROR(MATCH($J984,SorP!$B$1:$B$6230,0)),"",INDIRECT("'SorP'!$A$"&amp;MATCH($J984,SorP!$B$1:$B$6230,0))))</f>
        <v/>
      </c>
      <c r="U984" s="239"/>
      <c r="V984" s="269" t="e">
        <f>IF(C984="",NA(),MATCH($B984&amp;$C984,'Smelter Look-up'!$J:$J,0))</f>
        <v>#N/A</v>
      </c>
      <c r="W984" s="270"/>
      <c r="X984" s="270">
        <f t="shared" si="25"/>
        <v>0</v>
      </c>
      <c r="Y984" s="270"/>
      <c r="Z984" s="270"/>
      <c r="AB984" s="272" t="str">
        <f t="shared" si="26"/>
        <v/>
      </c>
    </row>
    <row r="985" spans="1:28" s="271" customFormat="1" ht="20.25" customHeight="1">
      <c r="A985" s="215"/>
      <c r="B985" s="359"/>
      <c r="C985" s="360"/>
      <c r="D985" s="216"/>
      <c r="E985" s="216"/>
      <c r="F985" s="216"/>
      <c r="G985" s="216"/>
      <c r="H985" s="217"/>
      <c r="I985" s="218"/>
      <c r="J985" s="218"/>
      <c r="K985" s="267"/>
      <c r="L985" s="267"/>
      <c r="M985" s="267"/>
      <c r="N985" s="267"/>
      <c r="O985" s="267"/>
      <c r="P985" s="219"/>
      <c r="Q985" s="268"/>
      <c r="R985" s="216" t="str">
        <f ca="1">IF(ISERROR($V985),"",OFFSET('Smelter Look-up'!$C$4,$V985-4,0)&amp;"")</f>
        <v/>
      </c>
      <c r="S985" s="224" t="str">
        <f t="shared" ca="1" si="24"/>
        <v/>
      </c>
      <c r="T985" s="224" t="str">
        <f ca="1">IF(B985="","",IF(ISERROR(MATCH($J985,SorP!$B$1:$B$6230,0)),"",INDIRECT("'SorP'!$A$"&amp;MATCH($J985,SorP!$B$1:$B$6230,0))))</f>
        <v/>
      </c>
      <c r="U985" s="239"/>
      <c r="V985" s="269" t="e">
        <f>IF(C985="",NA(),MATCH($B985&amp;$C985,'Smelter Look-up'!$J:$J,0))</f>
        <v>#N/A</v>
      </c>
      <c r="W985" s="270"/>
      <c r="X985" s="270">
        <f t="shared" si="25"/>
        <v>0</v>
      </c>
      <c r="Y985" s="270"/>
      <c r="Z985" s="270"/>
      <c r="AB985" s="272" t="str">
        <f t="shared" si="26"/>
        <v/>
      </c>
    </row>
    <row r="986" spans="1:28" s="271" customFormat="1" ht="20.25" customHeight="1">
      <c r="A986" s="215"/>
      <c r="B986" s="359"/>
      <c r="C986" s="360"/>
      <c r="D986" s="216"/>
      <c r="E986" s="216"/>
      <c r="F986" s="216"/>
      <c r="G986" s="216"/>
      <c r="H986" s="217"/>
      <c r="I986" s="218"/>
      <c r="J986" s="218"/>
      <c r="K986" s="267"/>
      <c r="L986" s="267"/>
      <c r="M986" s="267"/>
      <c r="N986" s="267"/>
      <c r="O986" s="267"/>
      <c r="P986" s="219"/>
      <c r="Q986" s="268"/>
      <c r="R986" s="216" t="str">
        <f ca="1">IF(ISERROR($V986),"",OFFSET('Smelter Look-up'!$C$4,$V986-4,0)&amp;"")</f>
        <v/>
      </c>
      <c r="S986" s="224" t="str">
        <f t="shared" ca="1" si="24"/>
        <v/>
      </c>
      <c r="T986" s="224" t="str">
        <f ca="1">IF(B986="","",IF(ISERROR(MATCH($J986,SorP!$B$1:$B$6230,0)),"",INDIRECT("'SorP'!$A$"&amp;MATCH($J986,SorP!$B$1:$B$6230,0))))</f>
        <v/>
      </c>
      <c r="U986" s="239"/>
      <c r="V986" s="269" t="e">
        <f>IF(C986="",NA(),MATCH($B986&amp;$C986,'Smelter Look-up'!$J:$J,0))</f>
        <v>#N/A</v>
      </c>
      <c r="W986" s="270"/>
      <c r="X986" s="270">
        <f t="shared" si="25"/>
        <v>0</v>
      </c>
      <c r="Y986" s="270"/>
      <c r="Z986" s="270"/>
      <c r="AB986" s="272" t="str">
        <f t="shared" si="26"/>
        <v/>
      </c>
    </row>
    <row r="987" spans="1:28" s="271" customFormat="1" ht="20.25" customHeight="1">
      <c r="A987" s="215"/>
      <c r="B987" s="361"/>
      <c r="C987" s="362"/>
      <c r="D987" s="216"/>
      <c r="E987" s="216"/>
      <c r="F987" s="216"/>
      <c r="G987" s="216"/>
      <c r="H987" s="217"/>
      <c r="I987" s="218"/>
      <c r="J987" s="218"/>
      <c r="K987" s="267"/>
      <c r="L987" s="267"/>
      <c r="M987" s="267"/>
      <c r="N987" s="267"/>
      <c r="O987" s="267"/>
      <c r="P987" s="219"/>
      <c r="Q987" s="268"/>
      <c r="R987" s="216" t="str">
        <f ca="1">IF(ISERROR($V987),"",OFFSET('Smelter Look-up'!$C$4,$V987-4,0)&amp;"")</f>
        <v/>
      </c>
      <c r="S987" s="224" t="str">
        <f t="shared" ca="1" si="24"/>
        <v/>
      </c>
      <c r="T987" s="224" t="str">
        <f ca="1">IF(B987="","",IF(ISERROR(MATCH($J987,SorP!$B$1:$B$6230,0)),"",INDIRECT("'SorP'!$A$"&amp;MATCH($J987,SorP!$B$1:$B$6230,0))))</f>
        <v/>
      </c>
      <c r="U987" s="239"/>
      <c r="V987" s="269" t="e">
        <f>IF(C987="",NA(),MATCH($B987&amp;$C987,'Smelter Look-up'!$J:$J,0))</f>
        <v>#N/A</v>
      </c>
      <c r="W987" s="270"/>
      <c r="X987" s="270">
        <f t="shared" si="25"/>
        <v>0</v>
      </c>
      <c r="Y987" s="270"/>
      <c r="Z987" s="270"/>
      <c r="AB987" s="272" t="str">
        <f t="shared" si="26"/>
        <v/>
      </c>
    </row>
    <row r="988" spans="1:28" s="271" customFormat="1" ht="20.25" customHeight="1">
      <c r="A988" s="215"/>
      <c r="B988" s="361"/>
      <c r="C988" s="362"/>
      <c r="D988" s="216"/>
      <c r="E988" s="216"/>
      <c r="F988" s="216"/>
      <c r="G988" s="216"/>
      <c r="H988" s="217"/>
      <c r="I988" s="218"/>
      <c r="J988" s="218"/>
      <c r="K988" s="267"/>
      <c r="L988" s="267"/>
      <c r="M988" s="267"/>
      <c r="N988" s="267"/>
      <c r="O988" s="267"/>
      <c r="P988" s="219"/>
      <c r="Q988" s="268"/>
      <c r="R988" s="216" t="str">
        <f ca="1">IF(ISERROR($V988),"",OFFSET('Smelter Look-up'!$C$4,$V988-4,0)&amp;"")</f>
        <v/>
      </c>
      <c r="S988" s="224" t="str">
        <f t="shared" ca="1" si="24"/>
        <v/>
      </c>
      <c r="T988" s="224" t="str">
        <f ca="1">IF(B988="","",IF(ISERROR(MATCH($J988,SorP!$B$1:$B$6230,0)),"",INDIRECT("'SorP'!$A$"&amp;MATCH($J988,SorP!$B$1:$B$6230,0))))</f>
        <v/>
      </c>
      <c r="U988" s="239"/>
      <c r="V988" s="269" t="e">
        <f>IF(C988="",NA(),MATCH($B988&amp;$C988,'Smelter Look-up'!$J:$J,0))</f>
        <v>#N/A</v>
      </c>
      <c r="W988" s="270"/>
      <c r="X988" s="270">
        <f t="shared" si="25"/>
        <v>0</v>
      </c>
      <c r="Y988" s="270"/>
      <c r="Z988" s="270"/>
      <c r="AB988" s="272" t="str">
        <f t="shared" si="26"/>
        <v/>
      </c>
    </row>
    <row r="989" spans="1:28" s="271" customFormat="1" ht="20.25" customHeight="1">
      <c r="A989" s="215"/>
      <c r="B989" s="216"/>
      <c r="C989" s="352"/>
      <c r="D989" s="216"/>
      <c r="E989" s="216"/>
      <c r="F989" s="216"/>
      <c r="G989" s="216"/>
      <c r="H989" s="217"/>
      <c r="I989" s="218"/>
      <c r="J989" s="218"/>
      <c r="K989" s="267"/>
      <c r="L989" s="267"/>
      <c r="M989" s="267"/>
      <c r="N989" s="267"/>
      <c r="O989" s="267"/>
      <c r="P989" s="219"/>
      <c r="Q989" s="268"/>
      <c r="R989" s="216" t="str">
        <f ca="1">IF(ISERROR($V989),"",OFFSET('Smelter Look-up'!$C$4,$V989-4,0)&amp;"")</f>
        <v/>
      </c>
      <c r="S989" s="224" t="str">
        <f t="shared" ca="1" si="24"/>
        <v/>
      </c>
      <c r="T989" s="224" t="str">
        <f ca="1">IF(B989="","",IF(ISERROR(MATCH($J989,SorP!$B$1:$B$6230,0)),"",INDIRECT("'SorP'!$A$"&amp;MATCH($J989,SorP!$B$1:$B$6230,0))))</f>
        <v/>
      </c>
      <c r="U989" s="239"/>
      <c r="V989" s="269" t="e">
        <f>IF(C989="",NA(),MATCH($B989&amp;$C989,'Smelter Look-up'!$J:$J,0))</f>
        <v>#N/A</v>
      </c>
      <c r="W989" s="270"/>
      <c r="X989" s="270">
        <f t="shared" si="25"/>
        <v>0</v>
      </c>
      <c r="Y989" s="270"/>
      <c r="Z989" s="270"/>
      <c r="AB989" s="272" t="str">
        <f t="shared" si="26"/>
        <v/>
      </c>
    </row>
    <row r="990" spans="1:28" s="271" customFormat="1" ht="20.25" customHeight="1">
      <c r="A990" s="215"/>
      <c r="B990" s="216"/>
      <c r="C990" s="352"/>
      <c r="D990" s="216"/>
      <c r="E990" s="216"/>
      <c r="F990" s="216"/>
      <c r="G990" s="216"/>
      <c r="H990" s="217"/>
      <c r="I990" s="218"/>
      <c r="J990" s="218"/>
      <c r="K990" s="267"/>
      <c r="L990" s="267"/>
      <c r="M990" s="267"/>
      <c r="N990" s="267"/>
      <c r="O990" s="267"/>
      <c r="P990" s="219"/>
      <c r="Q990" s="268"/>
      <c r="R990" s="216" t="str">
        <f ca="1">IF(ISERROR($V990),"",OFFSET('Smelter Look-up'!$C$4,$V990-4,0)&amp;"")</f>
        <v/>
      </c>
      <c r="S990" s="224" t="str">
        <f t="shared" ca="1" si="24"/>
        <v/>
      </c>
      <c r="T990" s="224" t="str">
        <f ca="1">IF(B990="","",IF(ISERROR(MATCH($J990,SorP!$B$1:$B$6230,0)),"",INDIRECT("'SorP'!$A$"&amp;MATCH($J990,SorP!$B$1:$B$6230,0))))</f>
        <v/>
      </c>
      <c r="U990" s="239"/>
      <c r="V990" s="269" t="e">
        <f>IF(C990="",NA(),MATCH($B990&amp;$C990,'Smelter Look-up'!$J:$J,0))</f>
        <v>#N/A</v>
      </c>
      <c r="W990" s="270"/>
      <c r="X990" s="270">
        <f t="shared" si="25"/>
        <v>0</v>
      </c>
      <c r="Y990" s="270"/>
      <c r="Z990" s="270"/>
      <c r="AB990" s="272" t="str">
        <f t="shared" si="26"/>
        <v/>
      </c>
    </row>
    <row r="991" spans="1:28" s="271" customFormat="1" ht="20.25" customHeight="1">
      <c r="A991" s="215"/>
      <c r="B991" s="216"/>
      <c r="C991" s="352"/>
      <c r="D991" s="216"/>
      <c r="E991" s="216"/>
      <c r="F991" s="216"/>
      <c r="G991" s="216"/>
      <c r="H991" s="217"/>
      <c r="I991" s="218"/>
      <c r="J991" s="218"/>
      <c r="K991" s="267"/>
      <c r="L991" s="267"/>
      <c r="M991" s="267"/>
      <c r="N991" s="267"/>
      <c r="O991" s="267"/>
      <c r="P991" s="219"/>
      <c r="Q991" s="268"/>
      <c r="R991" s="216" t="str">
        <f ca="1">IF(ISERROR($V991),"",OFFSET('Smelter Look-up'!$C$4,$V991-4,0)&amp;"")</f>
        <v/>
      </c>
      <c r="S991" s="224" t="str">
        <f t="shared" ca="1" si="24"/>
        <v/>
      </c>
      <c r="T991" s="224" t="str">
        <f ca="1">IF(B991="","",IF(ISERROR(MATCH($J991,SorP!$B$1:$B$6230,0)),"",INDIRECT("'SorP'!$A$"&amp;MATCH($J991,SorP!$B$1:$B$6230,0))))</f>
        <v/>
      </c>
      <c r="U991" s="239"/>
      <c r="V991" s="269" t="e">
        <f>IF(C991="",NA(),MATCH($B991&amp;$C991,'Smelter Look-up'!$J:$J,0))</f>
        <v>#N/A</v>
      </c>
      <c r="W991" s="270"/>
      <c r="X991" s="270">
        <f t="shared" si="25"/>
        <v>0</v>
      </c>
      <c r="Y991" s="270"/>
      <c r="Z991" s="270"/>
      <c r="AB991" s="272" t="str">
        <f t="shared" si="26"/>
        <v/>
      </c>
    </row>
    <row r="992" spans="1:28" s="271" customFormat="1" ht="20.25" customHeight="1">
      <c r="A992" s="215"/>
      <c r="B992" s="216"/>
      <c r="C992" s="352"/>
      <c r="D992" s="216"/>
      <c r="E992" s="216"/>
      <c r="F992" s="216"/>
      <c r="G992" s="216"/>
      <c r="H992" s="217"/>
      <c r="I992" s="218"/>
      <c r="J992" s="218"/>
      <c r="K992" s="267"/>
      <c r="L992" s="267"/>
      <c r="M992" s="267"/>
      <c r="N992" s="267"/>
      <c r="O992" s="267"/>
      <c r="P992" s="219"/>
      <c r="Q992" s="268"/>
      <c r="R992" s="216" t="str">
        <f ca="1">IF(ISERROR($V992),"",OFFSET('Smelter Look-up'!$C$4,$V992-4,0)&amp;"")</f>
        <v/>
      </c>
      <c r="S992" s="224" t="str">
        <f t="shared" ca="1" si="24"/>
        <v/>
      </c>
      <c r="T992" s="224" t="str">
        <f ca="1">IF(B992="","",IF(ISERROR(MATCH($J992,SorP!$B$1:$B$6230,0)),"",INDIRECT("'SorP'!$A$"&amp;MATCH($J992,SorP!$B$1:$B$6230,0))))</f>
        <v/>
      </c>
      <c r="U992" s="239"/>
      <c r="V992" s="269" t="e">
        <f>IF(C992="",NA(),MATCH($B992&amp;$C992,'Smelter Look-up'!$J:$J,0))</f>
        <v>#N/A</v>
      </c>
      <c r="W992" s="270"/>
      <c r="X992" s="270">
        <f t="shared" si="25"/>
        <v>0</v>
      </c>
      <c r="Y992" s="270"/>
      <c r="Z992" s="270"/>
      <c r="AB992" s="272" t="str">
        <f t="shared" si="26"/>
        <v/>
      </c>
    </row>
    <row r="993" spans="1:28" s="271" customFormat="1" ht="20.25" customHeight="1">
      <c r="A993" s="215"/>
      <c r="B993" s="216"/>
      <c r="C993" s="352"/>
      <c r="D993" s="216"/>
      <c r="E993" s="216"/>
      <c r="F993" s="216"/>
      <c r="G993" s="216"/>
      <c r="H993" s="217"/>
      <c r="I993" s="218"/>
      <c r="J993" s="218"/>
      <c r="K993" s="267"/>
      <c r="L993" s="267"/>
      <c r="M993" s="267"/>
      <c r="N993" s="267"/>
      <c r="O993" s="267"/>
      <c r="P993" s="219"/>
      <c r="Q993" s="268"/>
      <c r="R993" s="216" t="str">
        <f ca="1">IF(ISERROR($V993),"",OFFSET('Smelter Look-up'!$C$4,$V993-4,0)&amp;"")</f>
        <v/>
      </c>
      <c r="S993" s="224" t="str">
        <f t="shared" ca="1" si="24"/>
        <v/>
      </c>
      <c r="T993" s="224" t="str">
        <f ca="1">IF(B993="","",IF(ISERROR(MATCH($J993,SorP!$B$1:$B$6230,0)),"",INDIRECT("'SorP'!$A$"&amp;MATCH($J993,SorP!$B$1:$B$6230,0))))</f>
        <v/>
      </c>
      <c r="U993" s="239"/>
      <c r="V993" s="269" t="e">
        <f>IF(C993="",NA(),MATCH($B993&amp;$C993,'Smelter Look-up'!$J:$J,0))</f>
        <v>#N/A</v>
      </c>
      <c r="W993" s="270"/>
      <c r="X993" s="270">
        <f t="shared" si="25"/>
        <v>0</v>
      </c>
      <c r="Y993" s="270"/>
      <c r="Z993" s="270"/>
      <c r="AB993" s="272" t="str">
        <f t="shared" si="26"/>
        <v/>
      </c>
    </row>
    <row r="994" spans="1:28" s="271" customFormat="1" ht="20.25" customHeight="1">
      <c r="A994" s="215"/>
      <c r="B994" s="216"/>
      <c r="C994" s="352"/>
      <c r="D994" s="216"/>
      <c r="E994" s="216"/>
      <c r="F994" s="216"/>
      <c r="G994" s="216"/>
      <c r="H994" s="217"/>
      <c r="I994" s="218"/>
      <c r="J994" s="218"/>
      <c r="K994" s="267"/>
      <c r="L994" s="267"/>
      <c r="M994" s="267"/>
      <c r="N994" s="267"/>
      <c r="O994" s="267"/>
      <c r="P994" s="219"/>
      <c r="Q994" s="268"/>
      <c r="R994" s="216" t="str">
        <f ca="1">IF(ISERROR($V994),"",OFFSET('Smelter Look-up'!$C$4,$V994-4,0)&amp;"")</f>
        <v/>
      </c>
      <c r="S994" s="224" t="str">
        <f t="shared" ca="1" si="24"/>
        <v/>
      </c>
      <c r="T994" s="224" t="str">
        <f ca="1">IF(B994="","",IF(ISERROR(MATCH($J994,SorP!$B$1:$B$6230,0)),"",INDIRECT("'SorP'!$A$"&amp;MATCH($J994,SorP!$B$1:$B$6230,0))))</f>
        <v/>
      </c>
      <c r="U994" s="239"/>
      <c r="V994" s="269" t="e">
        <f>IF(C994="",NA(),MATCH($B994&amp;$C994,'Smelter Look-up'!$J:$J,0))</f>
        <v>#N/A</v>
      </c>
      <c r="W994" s="270"/>
      <c r="X994" s="270">
        <f t="shared" si="25"/>
        <v>0</v>
      </c>
      <c r="Y994" s="270"/>
      <c r="Z994" s="270"/>
      <c r="AB994" s="272" t="str">
        <f t="shared" si="26"/>
        <v/>
      </c>
    </row>
    <row r="995" spans="1:28" s="271" customFormat="1" ht="20.25" customHeight="1">
      <c r="A995" s="215"/>
      <c r="B995" s="216"/>
      <c r="C995" s="352"/>
      <c r="D995" s="216"/>
      <c r="E995" s="216"/>
      <c r="F995" s="216"/>
      <c r="G995" s="216"/>
      <c r="H995" s="217"/>
      <c r="I995" s="218"/>
      <c r="J995" s="218"/>
      <c r="K995" s="267"/>
      <c r="L995" s="267"/>
      <c r="M995" s="267"/>
      <c r="N995" s="267"/>
      <c r="O995" s="267"/>
      <c r="P995" s="219"/>
      <c r="Q995" s="268"/>
      <c r="R995" s="216" t="str">
        <f ca="1">IF(ISERROR($V995),"",OFFSET('Smelter Look-up'!$C$4,$V995-4,0)&amp;"")</f>
        <v/>
      </c>
      <c r="S995" s="224" t="str">
        <f t="shared" ca="1" si="24"/>
        <v/>
      </c>
      <c r="T995" s="224" t="str">
        <f ca="1">IF(B995="","",IF(ISERROR(MATCH($J995,SorP!$B$1:$B$6230,0)),"",INDIRECT("'SorP'!$A$"&amp;MATCH($J995,SorP!$B$1:$B$6230,0))))</f>
        <v/>
      </c>
      <c r="U995" s="239"/>
      <c r="V995" s="269" t="e">
        <f>IF(C995="",NA(),MATCH($B995&amp;$C995,'Smelter Look-up'!$J:$J,0))</f>
        <v>#N/A</v>
      </c>
      <c r="W995" s="270"/>
      <c r="X995" s="270">
        <f t="shared" si="25"/>
        <v>0</v>
      </c>
      <c r="Y995" s="270"/>
      <c r="Z995" s="270"/>
      <c r="AB995" s="272" t="str">
        <f t="shared" si="26"/>
        <v/>
      </c>
    </row>
    <row r="996" spans="1:28" s="271" customFormat="1" ht="20.25" customHeight="1">
      <c r="A996" s="215"/>
      <c r="B996" s="216"/>
      <c r="C996" s="352"/>
      <c r="D996" s="216"/>
      <c r="E996" s="216"/>
      <c r="F996" s="216"/>
      <c r="G996" s="216"/>
      <c r="H996" s="217"/>
      <c r="I996" s="218"/>
      <c r="J996" s="218"/>
      <c r="K996" s="267"/>
      <c r="L996" s="267"/>
      <c r="M996" s="267"/>
      <c r="N996" s="267"/>
      <c r="O996" s="267"/>
      <c r="P996" s="219"/>
      <c r="Q996" s="268"/>
      <c r="R996" s="216" t="str">
        <f ca="1">IF(ISERROR($V996),"",OFFSET('Smelter Look-up'!$C$4,$V996-4,0)&amp;"")</f>
        <v/>
      </c>
      <c r="S996" s="224" t="str">
        <f t="shared" ca="1" si="24"/>
        <v/>
      </c>
      <c r="T996" s="224" t="str">
        <f ca="1">IF(B996="","",IF(ISERROR(MATCH($J996,SorP!$B$1:$B$6230,0)),"",INDIRECT("'SorP'!$A$"&amp;MATCH($J996,SorP!$B$1:$B$6230,0))))</f>
        <v/>
      </c>
      <c r="U996" s="239"/>
      <c r="V996" s="269" t="e">
        <f>IF(C996="",NA(),MATCH($B996&amp;$C996,'Smelter Look-up'!$J:$J,0))</f>
        <v>#N/A</v>
      </c>
      <c r="W996" s="270"/>
      <c r="X996" s="270">
        <f t="shared" si="25"/>
        <v>0</v>
      </c>
      <c r="Y996" s="270"/>
      <c r="Z996" s="270"/>
      <c r="AB996" s="272" t="str">
        <f t="shared" si="26"/>
        <v/>
      </c>
    </row>
    <row r="997" spans="1:28" s="271" customFormat="1" ht="20.25" customHeight="1">
      <c r="A997" s="215"/>
      <c r="B997" s="216"/>
      <c r="C997" s="352"/>
      <c r="D997" s="216"/>
      <c r="E997" s="216"/>
      <c r="F997" s="216"/>
      <c r="G997" s="216"/>
      <c r="H997" s="217"/>
      <c r="I997" s="218"/>
      <c r="J997" s="218"/>
      <c r="K997" s="267"/>
      <c r="L997" s="267"/>
      <c r="M997" s="267"/>
      <c r="N997" s="267"/>
      <c r="O997" s="267"/>
      <c r="P997" s="219"/>
      <c r="Q997" s="268"/>
      <c r="R997" s="216" t="str">
        <f ca="1">IF(ISERROR($V997),"",OFFSET('Smelter Look-up'!$C$4,$V997-4,0)&amp;"")</f>
        <v/>
      </c>
      <c r="S997" s="224" t="str">
        <f t="shared" ca="1" si="24"/>
        <v/>
      </c>
      <c r="T997" s="224" t="str">
        <f ca="1">IF(B997="","",IF(ISERROR(MATCH($J997,SorP!$B$1:$B$6230,0)),"",INDIRECT("'SorP'!$A$"&amp;MATCH($J997,SorP!$B$1:$B$6230,0))))</f>
        <v/>
      </c>
      <c r="U997" s="239"/>
      <c r="V997" s="269" t="e">
        <f>IF(C997="",NA(),MATCH($B997&amp;$C997,'Smelter Look-up'!$J:$J,0))</f>
        <v>#N/A</v>
      </c>
      <c r="W997" s="270"/>
      <c r="X997" s="270">
        <f t="shared" si="25"/>
        <v>0</v>
      </c>
      <c r="Y997" s="270"/>
      <c r="Z997" s="270"/>
      <c r="AB997" s="272" t="str">
        <f t="shared" si="26"/>
        <v/>
      </c>
    </row>
    <row r="998" spans="1:28" s="271" customFormat="1" ht="20.25" customHeight="1">
      <c r="A998" s="215"/>
      <c r="B998" s="216"/>
      <c r="C998" s="352"/>
      <c r="D998" s="216"/>
      <c r="E998" s="216"/>
      <c r="F998" s="216"/>
      <c r="G998" s="216"/>
      <c r="H998" s="217"/>
      <c r="I998" s="218"/>
      <c r="J998" s="218"/>
      <c r="K998" s="267"/>
      <c r="L998" s="267"/>
      <c r="M998" s="267"/>
      <c r="N998" s="267"/>
      <c r="O998" s="267"/>
      <c r="P998" s="219"/>
      <c r="Q998" s="268"/>
      <c r="R998" s="216" t="str">
        <f ca="1">IF(ISERROR($V998),"",OFFSET('Smelter Look-up'!$C$4,$V998-4,0)&amp;"")</f>
        <v/>
      </c>
      <c r="S998" s="224" t="str">
        <f t="shared" ca="1" si="24"/>
        <v/>
      </c>
      <c r="T998" s="224" t="str">
        <f ca="1">IF(B998="","",IF(ISERROR(MATCH($J998,SorP!$B$1:$B$6230,0)),"",INDIRECT("'SorP'!$A$"&amp;MATCH($J998,SorP!$B$1:$B$6230,0))))</f>
        <v/>
      </c>
      <c r="U998" s="239"/>
      <c r="V998" s="269" t="e">
        <f>IF(C998="",NA(),MATCH($B998&amp;$C998,'Smelter Look-up'!$J:$J,0))</f>
        <v>#N/A</v>
      </c>
      <c r="W998" s="270"/>
      <c r="X998" s="270">
        <f t="shared" si="25"/>
        <v>0</v>
      </c>
      <c r="Y998" s="270"/>
      <c r="Z998" s="270"/>
      <c r="AB998" s="272" t="str">
        <f t="shared" si="26"/>
        <v/>
      </c>
    </row>
    <row r="999" spans="1:28" s="271" customFormat="1" ht="20.25" customHeight="1">
      <c r="A999" s="215"/>
      <c r="B999" s="216"/>
      <c r="C999" s="352"/>
      <c r="D999" s="216"/>
      <c r="E999" s="216"/>
      <c r="F999" s="216"/>
      <c r="G999" s="216"/>
      <c r="H999" s="217"/>
      <c r="I999" s="218"/>
      <c r="J999" s="218"/>
      <c r="K999" s="267"/>
      <c r="L999" s="267"/>
      <c r="M999" s="267"/>
      <c r="N999" s="267"/>
      <c r="O999" s="267"/>
      <c r="P999" s="219"/>
      <c r="Q999" s="268"/>
      <c r="R999" s="216" t="str">
        <f ca="1">IF(ISERROR($V999),"",OFFSET('Smelter Look-up'!$C$4,$V999-4,0)&amp;"")</f>
        <v/>
      </c>
      <c r="S999" s="224" t="str">
        <f t="shared" ca="1" si="24"/>
        <v/>
      </c>
      <c r="T999" s="224" t="str">
        <f ca="1">IF(B999="","",IF(ISERROR(MATCH($J999,SorP!$B$1:$B$6230,0)),"",INDIRECT("'SorP'!$A$"&amp;MATCH($J999,SorP!$B$1:$B$6230,0))))</f>
        <v/>
      </c>
      <c r="U999" s="239"/>
      <c r="V999" s="269" t="e">
        <f>IF(C999="",NA(),MATCH($B999&amp;$C999,'Smelter Look-up'!$J:$J,0))</f>
        <v>#N/A</v>
      </c>
      <c r="W999" s="270"/>
      <c r="X999" s="270">
        <f t="shared" si="25"/>
        <v>0</v>
      </c>
      <c r="Y999" s="270"/>
      <c r="Z999" s="270"/>
      <c r="AB999" s="272" t="str">
        <f t="shared" si="26"/>
        <v/>
      </c>
    </row>
    <row r="1000" spans="1:28" s="271" customFormat="1" ht="20.25" customHeight="1">
      <c r="A1000" s="215"/>
      <c r="B1000" s="216"/>
      <c r="C1000" s="352"/>
      <c r="D1000" s="216"/>
      <c r="E1000" s="216"/>
      <c r="F1000" s="216"/>
      <c r="G1000" s="216"/>
      <c r="H1000" s="217"/>
      <c r="I1000" s="218"/>
      <c r="J1000" s="218"/>
      <c r="K1000" s="267"/>
      <c r="L1000" s="267"/>
      <c r="M1000" s="267"/>
      <c r="N1000" s="267"/>
      <c r="O1000" s="267"/>
      <c r="P1000" s="219"/>
      <c r="Q1000" s="268"/>
      <c r="R1000" s="216" t="str">
        <f ca="1">IF(ISERROR($V1000),"",OFFSET('Smelter Look-up'!$C$4,$V1000-4,0)&amp;"")</f>
        <v/>
      </c>
      <c r="S1000" s="224" t="str">
        <f t="shared" ca="1" si="24"/>
        <v/>
      </c>
      <c r="T1000" s="224" t="str">
        <f ca="1">IF(B1000="","",IF(ISERROR(MATCH($J1000,SorP!$B$1:$B$6230,0)),"",INDIRECT("'SorP'!$A$"&amp;MATCH($J1000,SorP!$B$1:$B$6230,0))))</f>
        <v/>
      </c>
      <c r="U1000" s="239"/>
      <c r="V1000" s="269" t="e">
        <f>IF(C1000="",NA(),MATCH($B1000&amp;$C1000,'Smelter Look-up'!$J:$J,0))</f>
        <v>#N/A</v>
      </c>
      <c r="W1000" s="270"/>
      <c r="X1000" s="270">
        <f t="shared" si="25"/>
        <v>0</v>
      </c>
      <c r="Y1000" s="270"/>
      <c r="Z1000" s="270"/>
      <c r="AB1000" s="272" t="str">
        <f t="shared" si="26"/>
        <v/>
      </c>
    </row>
    <row r="1001" spans="1:28" s="271" customFormat="1" ht="20.25" customHeight="1">
      <c r="A1001" s="215"/>
      <c r="B1001" s="216"/>
      <c r="C1001" s="352"/>
      <c r="D1001" s="216"/>
      <c r="E1001" s="216"/>
      <c r="F1001" s="216"/>
      <c r="G1001" s="216"/>
      <c r="H1001" s="217"/>
      <c r="I1001" s="218"/>
      <c r="J1001" s="218"/>
      <c r="K1001" s="267"/>
      <c r="L1001" s="267"/>
      <c r="M1001" s="267"/>
      <c r="N1001" s="267"/>
      <c r="O1001" s="267"/>
      <c r="P1001" s="219"/>
      <c r="Q1001" s="268"/>
      <c r="R1001" s="216" t="str">
        <f ca="1">IF(ISERROR($V1001),"",OFFSET('Smelter Look-up'!$C$4,$V1001-4,0)&amp;"")</f>
        <v/>
      </c>
      <c r="S1001" s="224" t="str">
        <f t="shared" ca="1" si="24"/>
        <v/>
      </c>
      <c r="T1001" s="224" t="str">
        <f ca="1">IF(B1001="","",IF(ISERROR(MATCH($J1001,SorP!$B$1:$B$6230,0)),"",INDIRECT("'SorP'!$A$"&amp;MATCH($J1001,SorP!$B$1:$B$6230,0))))</f>
        <v/>
      </c>
      <c r="U1001" s="239"/>
      <c r="V1001" s="269" t="e">
        <f>IF(C1001="",NA(),MATCH($B1001&amp;$C1001,'Smelter Look-up'!$J:$J,0))</f>
        <v>#N/A</v>
      </c>
      <c r="W1001" s="270"/>
      <c r="X1001" s="270">
        <f t="shared" si="25"/>
        <v>0</v>
      </c>
      <c r="Y1001" s="270"/>
      <c r="Z1001" s="270"/>
      <c r="AB1001" s="272" t="str">
        <f t="shared" si="26"/>
        <v/>
      </c>
    </row>
    <row r="1002" spans="1:28" s="271" customFormat="1" ht="20.25" customHeight="1">
      <c r="A1002" s="215"/>
      <c r="B1002" s="216"/>
      <c r="C1002" s="352"/>
      <c r="D1002" s="216"/>
      <c r="E1002" s="216"/>
      <c r="F1002" s="216"/>
      <c r="G1002" s="216"/>
      <c r="H1002" s="217"/>
      <c r="I1002" s="218"/>
      <c r="J1002" s="218"/>
      <c r="K1002" s="267"/>
      <c r="L1002" s="267"/>
      <c r="M1002" s="267"/>
      <c r="N1002" s="267"/>
      <c r="O1002" s="267"/>
      <c r="P1002" s="219"/>
      <c r="Q1002" s="268"/>
      <c r="R1002" s="216" t="str">
        <f ca="1">IF(ISERROR($V1002),"",OFFSET('Smelter Look-up'!$C$4,$V1002-4,0)&amp;"")</f>
        <v/>
      </c>
      <c r="S1002" s="224" t="str">
        <f t="shared" ca="1" si="24"/>
        <v/>
      </c>
      <c r="T1002" s="224" t="str">
        <f ca="1">IF(B1002="","",IF(ISERROR(MATCH($J1002,SorP!$B$1:$B$6230,0)),"",INDIRECT("'SorP'!$A$"&amp;MATCH($J1002,SorP!$B$1:$B$6230,0))))</f>
        <v/>
      </c>
      <c r="U1002" s="239"/>
      <c r="V1002" s="269" t="e">
        <f>IF(C1002="",NA(),MATCH($B1002&amp;$C1002,'Smelter Look-up'!$J:$J,0))</f>
        <v>#N/A</v>
      </c>
      <c r="W1002" s="270"/>
      <c r="X1002" s="270">
        <f t="shared" si="25"/>
        <v>0</v>
      </c>
      <c r="Y1002" s="270"/>
      <c r="Z1002" s="270"/>
      <c r="AB1002" s="272" t="str">
        <f t="shared" si="26"/>
        <v/>
      </c>
    </row>
    <row r="1003" spans="1:28" s="271" customFormat="1" ht="20.25" customHeight="1">
      <c r="A1003" s="215"/>
      <c r="B1003" s="216"/>
      <c r="C1003" s="352"/>
      <c r="D1003" s="216"/>
      <c r="E1003" s="216"/>
      <c r="F1003" s="216"/>
      <c r="G1003" s="216"/>
      <c r="H1003" s="217"/>
      <c r="I1003" s="218"/>
      <c r="J1003" s="218"/>
      <c r="K1003" s="267"/>
      <c r="L1003" s="267"/>
      <c r="M1003" s="267"/>
      <c r="N1003" s="267"/>
      <c r="O1003" s="267"/>
      <c r="P1003" s="219"/>
      <c r="Q1003" s="268"/>
      <c r="R1003" s="216" t="str">
        <f ca="1">IF(ISERROR($V1003),"",OFFSET('Smelter Look-up'!$C$4,$V1003-4,0)&amp;"")</f>
        <v/>
      </c>
      <c r="S1003" s="224" t="str">
        <f t="shared" ca="1" si="24"/>
        <v/>
      </c>
      <c r="T1003" s="224" t="str">
        <f ca="1">IF(B1003="","",IF(ISERROR(MATCH($J1003,SorP!$B$1:$B$6230,0)),"",INDIRECT("'SorP'!$A$"&amp;MATCH($J1003,SorP!$B$1:$B$6230,0))))</f>
        <v/>
      </c>
      <c r="U1003" s="239"/>
      <c r="V1003" s="269" t="e">
        <f>IF(C1003="",NA(),MATCH($B1003&amp;$C1003,'Smelter Look-up'!$J:$J,0))</f>
        <v>#N/A</v>
      </c>
      <c r="W1003" s="270"/>
      <c r="X1003" s="270">
        <f t="shared" si="25"/>
        <v>0</v>
      </c>
      <c r="Y1003" s="270"/>
      <c r="Z1003" s="270"/>
      <c r="AB1003" s="272" t="str">
        <f t="shared" si="26"/>
        <v/>
      </c>
    </row>
    <row r="1004" spans="1:28" s="271" customFormat="1" ht="20.25" customHeight="1">
      <c r="A1004" s="215"/>
      <c r="B1004" s="216"/>
      <c r="C1004" s="352"/>
      <c r="D1004" s="216"/>
      <c r="E1004" s="216"/>
      <c r="F1004" s="216"/>
      <c r="G1004" s="216"/>
      <c r="H1004" s="217"/>
      <c r="I1004" s="218"/>
      <c r="J1004" s="218"/>
      <c r="K1004" s="267"/>
      <c r="L1004" s="267"/>
      <c r="M1004" s="267"/>
      <c r="N1004" s="267"/>
      <c r="O1004" s="267"/>
      <c r="P1004" s="219"/>
      <c r="Q1004" s="268"/>
      <c r="R1004" s="216" t="str">
        <f ca="1">IF(ISERROR($V1004),"",OFFSET('Smelter Look-up'!$C$4,$V1004-4,0)&amp;"")</f>
        <v/>
      </c>
      <c r="S1004" s="224" t="str">
        <f t="shared" ca="1" si="24"/>
        <v/>
      </c>
      <c r="T1004" s="224" t="str">
        <f ca="1">IF(B1004="","",IF(ISERROR(MATCH($J1004,SorP!$B$1:$B$6230,0)),"",INDIRECT("'SorP'!$A$"&amp;MATCH($J1004,SorP!$B$1:$B$6230,0))))</f>
        <v/>
      </c>
      <c r="U1004" s="239"/>
      <c r="V1004" s="269" t="e">
        <f>IF(C1004="",NA(),MATCH($B1004&amp;$C1004,'Smelter Look-up'!$J:$J,0))</f>
        <v>#N/A</v>
      </c>
      <c r="W1004" s="270"/>
      <c r="X1004" s="270">
        <f t="shared" si="25"/>
        <v>0</v>
      </c>
      <c r="Y1004" s="270"/>
      <c r="Z1004" s="270"/>
      <c r="AB1004" s="272" t="str">
        <f t="shared" si="26"/>
        <v/>
      </c>
    </row>
    <row r="1005" spans="1:28" s="271" customFormat="1" ht="20.25" customHeight="1">
      <c r="A1005" s="215"/>
      <c r="B1005" s="216"/>
      <c r="C1005" s="352"/>
      <c r="D1005" s="216"/>
      <c r="E1005" s="216"/>
      <c r="F1005" s="216"/>
      <c r="G1005" s="216"/>
      <c r="H1005" s="217"/>
      <c r="I1005" s="218"/>
      <c r="J1005" s="218"/>
      <c r="K1005" s="267"/>
      <c r="L1005" s="267"/>
      <c r="M1005" s="267"/>
      <c r="N1005" s="267"/>
      <c r="O1005" s="267"/>
      <c r="P1005" s="219"/>
      <c r="Q1005" s="268"/>
      <c r="R1005" s="216" t="str">
        <f ca="1">IF(ISERROR($V1005),"",OFFSET('Smelter Look-up'!$C$4,$V1005-4,0)&amp;"")</f>
        <v/>
      </c>
      <c r="S1005" s="224" t="str">
        <f t="shared" ca="1" si="24"/>
        <v/>
      </c>
      <c r="T1005" s="224" t="str">
        <f ca="1">IF(B1005="","",IF(ISERROR(MATCH($J1005,SorP!$B$1:$B$6230,0)),"",INDIRECT("'SorP'!$A$"&amp;MATCH($J1005,SorP!$B$1:$B$6230,0))))</f>
        <v/>
      </c>
      <c r="U1005" s="239"/>
      <c r="V1005" s="269" t="e">
        <f>IF(C1005="",NA(),MATCH($B1005&amp;$C1005,'Smelter Look-up'!$J:$J,0))</f>
        <v>#N/A</v>
      </c>
      <c r="W1005" s="270"/>
      <c r="X1005" s="270">
        <f t="shared" si="25"/>
        <v>0</v>
      </c>
      <c r="Y1005" s="270"/>
      <c r="Z1005" s="270"/>
      <c r="AB1005" s="272" t="str">
        <f t="shared" si="26"/>
        <v/>
      </c>
    </row>
    <row r="1006" spans="1:28" s="271" customFormat="1" ht="20.25" customHeight="1">
      <c r="A1006" s="215"/>
      <c r="B1006" s="216"/>
      <c r="C1006" s="352"/>
      <c r="D1006" s="216"/>
      <c r="E1006" s="216"/>
      <c r="F1006" s="216"/>
      <c r="G1006" s="216"/>
      <c r="H1006" s="217"/>
      <c r="I1006" s="218"/>
      <c r="J1006" s="218"/>
      <c r="K1006" s="267"/>
      <c r="L1006" s="267"/>
      <c r="M1006" s="267"/>
      <c r="N1006" s="267"/>
      <c r="O1006" s="267"/>
      <c r="P1006" s="219"/>
      <c r="Q1006" s="268"/>
      <c r="R1006" s="216" t="str">
        <f ca="1">IF(ISERROR($V1006),"",OFFSET('Smelter Look-up'!$C$4,$V1006-4,0)&amp;"")</f>
        <v/>
      </c>
      <c r="S1006" s="224" t="str">
        <f t="shared" ca="1" si="24"/>
        <v/>
      </c>
      <c r="T1006" s="224" t="str">
        <f ca="1">IF(B1006="","",IF(ISERROR(MATCH($J1006,SorP!$B$1:$B$6230,0)),"",INDIRECT("'SorP'!$A$"&amp;MATCH($J1006,SorP!$B$1:$B$6230,0))))</f>
        <v/>
      </c>
      <c r="U1006" s="239"/>
      <c r="V1006" s="269" t="e">
        <f>IF(C1006="",NA(),MATCH($B1006&amp;$C1006,'Smelter Look-up'!$J:$J,0))</f>
        <v>#N/A</v>
      </c>
      <c r="W1006" s="270"/>
      <c r="X1006" s="270">
        <f t="shared" si="25"/>
        <v>0</v>
      </c>
      <c r="Y1006" s="270"/>
      <c r="Z1006" s="270"/>
      <c r="AB1006" s="272" t="str">
        <f t="shared" si="26"/>
        <v/>
      </c>
    </row>
    <row r="1007" spans="1:28" s="271" customFormat="1" ht="20.25" customHeight="1">
      <c r="A1007" s="215"/>
      <c r="B1007" s="216"/>
      <c r="C1007" s="352"/>
      <c r="D1007" s="216"/>
      <c r="E1007" s="216"/>
      <c r="F1007" s="216"/>
      <c r="G1007" s="216"/>
      <c r="H1007" s="217"/>
      <c r="I1007" s="218"/>
      <c r="J1007" s="218"/>
      <c r="K1007" s="267"/>
      <c r="L1007" s="267"/>
      <c r="M1007" s="267"/>
      <c r="N1007" s="267"/>
      <c r="O1007" s="267"/>
      <c r="P1007" s="219"/>
      <c r="Q1007" s="268"/>
      <c r="R1007" s="216" t="str">
        <f ca="1">IF(ISERROR($V1007),"",OFFSET('Smelter Look-up'!$C$4,$V1007-4,0)&amp;"")</f>
        <v/>
      </c>
      <c r="S1007" s="224" t="str">
        <f t="shared" ca="1" si="24"/>
        <v/>
      </c>
      <c r="T1007" s="224" t="str">
        <f ca="1">IF(B1007="","",IF(ISERROR(MATCH($J1007,SorP!$B$1:$B$6230,0)),"",INDIRECT("'SorP'!$A$"&amp;MATCH($J1007,SorP!$B$1:$B$6230,0))))</f>
        <v/>
      </c>
      <c r="U1007" s="239"/>
      <c r="V1007" s="269" t="e">
        <f>IF(C1007="",NA(),MATCH($B1007&amp;$C1007,'Smelter Look-up'!$J:$J,0))</f>
        <v>#N/A</v>
      </c>
      <c r="W1007" s="270"/>
      <c r="X1007" s="270">
        <f t="shared" si="25"/>
        <v>0</v>
      </c>
      <c r="Y1007" s="270"/>
      <c r="Z1007" s="270"/>
      <c r="AB1007" s="272" t="str">
        <f t="shared" si="26"/>
        <v/>
      </c>
    </row>
    <row r="1008" spans="1:28" s="271" customFormat="1" ht="20.25" customHeight="1">
      <c r="A1008" s="215"/>
      <c r="B1008" s="216"/>
      <c r="C1008" s="352"/>
      <c r="D1008" s="216"/>
      <c r="E1008" s="216"/>
      <c r="F1008" s="216"/>
      <c r="G1008" s="216"/>
      <c r="H1008" s="217"/>
      <c r="I1008" s="218"/>
      <c r="J1008" s="218"/>
      <c r="K1008" s="267"/>
      <c r="L1008" s="267"/>
      <c r="M1008" s="267"/>
      <c r="N1008" s="267"/>
      <c r="O1008" s="267"/>
      <c r="P1008" s="219"/>
      <c r="Q1008" s="268"/>
      <c r="R1008" s="216" t="str">
        <f ca="1">IF(ISERROR($V1008),"",OFFSET('Smelter Look-up'!$C$4,$V1008-4,0)&amp;"")</f>
        <v/>
      </c>
      <c r="S1008" s="224" t="str">
        <f t="shared" ca="1" si="24"/>
        <v/>
      </c>
      <c r="T1008" s="224" t="str">
        <f ca="1">IF(B1008="","",IF(ISERROR(MATCH($J1008,SorP!$B$1:$B$6230,0)),"",INDIRECT("'SorP'!$A$"&amp;MATCH($J1008,SorP!$B$1:$B$6230,0))))</f>
        <v/>
      </c>
      <c r="U1008" s="239"/>
      <c r="V1008" s="269" t="e">
        <f>IF(C1008="",NA(),MATCH($B1008&amp;$C1008,'Smelter Look-up'!$J:$J,0))</f>
        <v>#N/A</v>
      </c>
      <c r="W1008" s="270"/>
      <c r="X1008" s="270">
        <f t="shared" si="25"/>
        <v>0</v>
      </c>
      <c r="Y1008" s="270"/>
      <c r="Z1008" s="270"/>
      <c r="AB1008" s="272" t="str">
        <f t="shared" si="26"/>
        <v/>
      </c>
    </row>
    <row r="1009" spans="1:28" s="271" customFormat="1" ht="20.25" customHeight="1">
      <c r="A1009" s="215"/>
      <c r="B1009" s="216"/>
      <c r="C1009" s="352"/>
      <c r="D1009" s="216"/>
      <c r="E1009" s="216"/>
      <c r="F1009" s="216"/>
      <c r="G1009" s="216"/>
      <c r="H1009" s="217"/>
      <c r="I1009" s="218"/>
      <c r="J1009" s="218"/>
      <c r="K1009" s="267"/>
      <c r="L1009" s="267"/>
      <c r="M1009" s="267"/>
      <c r="N1009" s="267"/>
      <c r="O1009" s="267"/>
      <c r="P1009" s="219"/>
      <c r="Q1009" s="268"/>
      <c r="R1009" s="216" t="str">
        <f ca="1">IF(ISERROR($V1009),"",OFFSET('Smelter Look-up'!$C$4,$V1009-4,0)&amp;"")</f>
        <v/>
      </c>
      <c r="S1009" s="224" t="str">
        <f t="shared" ca="1" si="24"/>
        <v/>
      </c>
      <c r="T1009" s="224" t="str">
        <f ca="1">IF(B1009="","",IF(ISERROR(MATCH($J1009,SorP!$B$1:$B$6230,0)),"",INDIRECT("'SorP'!$A$"&amp;MATCH($J1009,SorP!$B$1:$B$6230,0))))</f>
        <v/>
      </c>
      <c r="U1009" s="239"/>
      <c r="V1009" s="269" t="e">
        <f>IF(C1009="",NA(),MATCH($B1009&amp;$C1009,'Smelter Look-up'!$J:$J,0))</f>
        <v>#N/A</v>
      </c>
      <c r="W1009" s="270"/>
      <c r="X1009" s="270">
        <f t="shared" si="25"/>
        <v>0</v>
      </c>
      <c r="Y1009" s="270"/>
      <c r="Z1009" s="270"/>
      <c r="AB1009" s="272" t="str">
        <f t="shared" si="26"/>
        <v/>
      </c>
    </row>
    <row r="1010" spans="1:28" s="271" customFormat="1" ht="20.25" customHeight="1">
      <c r="A1010" s="215"/>
      <c r="B1010" s="216"/>
      <c r="C1010" s="352"/>
      <c r="D1010" s="216"/>
      <c r="E1010" s="216"/>
      <c r="F1010" s="216"/>
      <c r="G1010" s="216"/>
      <c r="H1010" s="217"/>
      <c r="I1010" s="218"/>
      <c r="J1010" s="218"/>
      <c r="K1010" s="267"/>
      <c r="L1010" s="267"/>
      <c r="M1010" s="267"/>
      <c r="N1010" s="267"/>
      <c r="O1010" s="267"/>
      <c r="P1010" s="219"/>
      <c r="Q1010" s="268"/>
      <c r="R1010" s="216" t="str">
        <f ca="1">IF(ISERROR($V1010),"",OFFSET('Smelter Look-up'!$C$4,$V1010-4,0)&amp;"")</f>
        <v/>
      </c>
      <c r="S1010" s="224" t="str">
        <f t="shared" ca="1" si="24"/>
        <v/>
      </c>
      <c r="T1010" s="224" t="str">
        <f ca="1">IF(B1010="","",IF(ISERROR(MATCH($J1010,SorP!$B$1:$B$6230,0)),"",INDIRECT("'SorP'!$A$"&amp;MATCH($J1010,SorP!$B$1:$B$6230,0))))</f>
        <v/>
      </c>
      <c r="U1010" s="239"/>
      <c r="V1010" s="269" t="e">
        <f>IF(C1010="",NA(),MATCH($B1010&amp;$C1010,'Smelter Look-up'!$J:$J,0))</f>
        <v>#N/A</v>
      </c>
      <c r="W1010" s="270"/>
      <c r="X1010" s="270">
        <f t="shared" si="25"/>
        <v>0</v>
      </c>
      <c r="Y1010" s="270"/>
      <c r="Z1010" s="270"/>
      <c r="AB1010" s="272" t="str">
        <f t="shared" si="26"/>
        <v/>
      </c>
    </row>
    <row r="1011" spans="1:28" s="271" customFormat="1" ht="20.25" customHeight="1">
      <c r="A1011" s="215"/>
      <c r="B1011" s="216"/>
      <c r="C1011" s="352"/>
      <c r="D1011" s="216"/>
      <c r="E1011" s="216"/>
      <c r="F1011" s="216"/>
      <c r="G1011" s="216"/>
      <c r="H1011" s="217"/>
      <c r="I1011" s="218"/>
      <c r="J1011" s="218"/>
      <c r="K1011" s="267"/>
      <c r="L1011" s="267"/>
      <c r="M1011" s="267"/>
      <c r="N1011" s="267"/>
      <c r="O1011" s="267"/>
      <c r="P1011" s="219"/>
      <c r="Q1011" s="268"/>
      <c r="R1011" s="216" t="str">
        <f ca="1">IF(ISERROR($V1011),"",OFFSET('Smelter Look-up'!$C$4,$V1011-4,0)&amp;"")</f>
        <v/>
      </c>
      <c r="S1011" s="224" t="str">
        <f t="shared" ca="1" si="24"/>
        <v/>
      </c>
      <c r="T1011" s="224" t="str">
        <f ca="1">IF(B1011="","",IF(ISERROR(MATCH($J1011,SorP!$B$1:$B$6230,0)),"",INDIRECT("'SorP'!$A$"&amp;MATCH($J1011,SorP!$B$1:$B$6230,0))))</f>
        <v/>
      </c>
      <c r="U1011" s="239"/>
      <c r="V1011" s="269" t="e">
        <f>IF(C1011="",NA(),MATCH($B1011&amp;$C1011,'Smelter Look-up'!$J:$J,0))</f>
        <v>#N/A</v>
      </c>
      <c r="W1011" s="270"/>
      <c r="X1011" s="270">
        <f t="shared" si="25"/>
        <v>0</v>
      </c>
      <c r="Y1011" s="270"/>
      <c r="Z1011" s="270"/>
      <c r="AB1011" s="272" t="str">
        <f t="shared" si="26"/>
        <v/>
      </c>
    </row>
    <row r="1012" spans="1:28" s="271" customFormat="1" ht="20.25" customHeight="1">
      <c r="A1012" s="215"/>
      <c r="B1012" s="216"/>
      <c r="C1012" s="352"/>
      <c r="D1012" s="216"/>
      <c r="E1012" s="216"/>
      <c r="F1012" s="216"/>
      <c r="G1012" s="216"/>
      <c r="H1012" s="217"/>
      <c r="I1012" s="218"/>
      <c r="J1012" s="218"/>
      <c r="K1012" s="267"/>
      <c r="L1012" s="267"/>
      <c r="M1012" s="267"/>
      <c r="N1012" s="267"/>
      <c r="O1012" s="267"/>
      <c r="P1012" s="219"/>
      <c r="Q1012" s="268"/>
      <c r="R1012" s="216" t="str">
        <f ca="1">IF(ISERROR($V1012),"",OFFSET('Smelter Look-up'!$C$4,$V1012-4,0)&amp;"")</f>
        <v/>
      </c>
      <c r="S1012" s="224" t="str">
        <f t="shared" ca="1" si="24"/>
        <v/>
      </c>
      <c r="T1012" s="224" t="str">
        <f ca="1">IF(B1012="","",IF(ISERROR(MATCH($J1012,SorP!$B$1:$B$6230,0)),"",INDIRECT("'SorP'!$A$"&amp;MATCH($J1012,SorP!$B$1:$B$6230,0))))</f>
        <v/>
      </c>
      <c r="U1012" s="239"/>
      <c r="V1012" s="269" t="e">
        <f>IF(C1012="",NA(),MATCH($B1012&amp;$C1012,'Smelter Look-up'!$J:$J,0))</f>
        <v>#N/A</v>
      </c>
      <c r="W1012" s="270"/>
      <c r="X1012" s="270">
        <f t="shared" si="25"/>
        <v>0</v>
      </c>
      <c r="Y1012" s="270"/>
      <c r="Z1012" s="270"/>
      <c r="AB1012" s="272" t="str">
        <f t="shared" si="26"/>
        <v/>
      </c>
    </row>
    <row r="1013" spans="1:28" s="271" customFormat="1" ht="20.25" customHeight="1">
      <c r="A1013" s="215"/>
      <c r="B1013" s="216"/>
      <c r="C1013" s="352"/>
      <c r="D1013" s="216"/>
      <c r="E1013" s="216"/>
      <c r="F1013" s="216"/>
      <c r="G1013" s="216"/>
      <c r="H1013" s="217"/>
      <c r="I1013" s="218"/>
      <c r="J1013" s="218"/>
      <c r="K1013" s="267"/>
      <c r="L1013" s="267"/>
      <c r="M1013" s="267"/>
      <c r="N1013" s="267"/>
      <c r="O1013" s="267"/>
      <c r="P1013" s="219"/>
      <c r="Q1013" s="268"/>
      <c r="R1013" s="216" t="str">
        <f ca="1">IF(ISERROR($V1013),"",OFFSET('Smelter Look-up'!$C$4,$V1013-4,0)&amp;"")</f>
        <v/>
      </c>
      <c r="S1013" s="224" t="str">
        <f t="shared" ca="1" si="24"/>
        <v/>
      </c>
      <c r="T1013" s="224" t="str">
        <f ca="1">IF(B1013="","",IF(ISERROR(MATCH($J1013,SorP!$B$1:$B$6230,0)),"",INDIRECT("'SorP'!$A$"&amp;MATCH($J1013,SorP!$B$1:$B$6230,0))))</f>
        <v/>
      </c>
      <c r="U1013" s="239"/>
      <c r="V1013" s="269" t="e">
        <f>IF(C1013="",NA(),MATCH($B1013&amp;$C1013,'Smelter Look-up'!$J:$J,0))</f>
        <v>#N/A</v>
      </c>
      <c r="W1013" s="270"/>
      <c r="X1013" s="270">
        <f t="shared" si="25"/>
        <v>0</v>
      </c>
      <c r="Y1013" s="270"/>
      <c r="Z1013" s="270"/>
      <c r="AB1013" s="272" t="str">
        <f t="shared" si="26"/>
        <v/>
      </c>
    </row>
    <row r="1014" spans="1:28" s="271" customFormat="1" ht="20.25" customHeight="1">
      <c r="A1014" s="215"/>
      <c r="B1014" s="216"/>
      <c r="C1014" s="352"/>
      <c r="D1014" s="216"/>
      <c r="E1014" s="216"/>
      <c r="F1014" s="216"/>
      <c r="G1014" s="216"/>
      <c r="H1014" s="217"/>
      <c r="I1014" s="218"/>
      <c r="J1014" s="218"/>
      <c r="K1014" s="267"/>
      <c r="L1014" s="267"/>
      <c r="M1014" s="267"/>
      <c r="N1014" s="267"/>
      <c r="O1014" s="267"/>
      <c r="P1014" s="219"/>
      <c r="Q1014" s="268"/>
      <c r="R1014" s="216" t="str">
        <f ca="1">IF(ISERROR($V1014),"",OFFSET('Smelter Look-up'!$C$4,$V1014-4,0)&amp;"")</f>
        <v/>
      </c>
      <c r="S1014" s="224" t="str">
        <f t="shared" ca="1" si="24"/>
        <v/>
      </c>
      <c r="T1014" s="224" t="str">
        <f ca="1">IF(B1014="","",IF(ISERROR(MATCH($J1014,SorP!$B$1:$B$6230,0)),"",INDIRECT("'SorP'!$A$"&amp;MATCH($J1014,SorP!$B$1:$B$6230,0))))</f>
        <v/>
      </c>
      <c r="U1014" s="239"/>
      <c r="V1014" s="269" t="e">
        <f>IF(C1014="",NA(),MATCH($B1014&amp;$C1014,'Smelter Look-up'!$J:$J,0))</f>
        <v>#N/A</v>
      </c>
      <c r="W1014" s="270"/>
      <c r="X1014" s="270">
        <f t="shared" si="25"/>
        <v>0</v>
      </c>
      <c r="Y1014" s="270"/>
      <c r="Z1014" s="270"/>
      <c r="AB1014" s="272" t="str">
        <f t="shared" si="26"/>
        <v/>
      </c>
    </row>
    <row r="1015" spans="1:28" s="271" customFormat="1" ht="20.25" customHeight="1">
      <c r="A1015" s="215"/>
      <c r="B1015" s="216"/>
      <c r="C1015" s="352"/>
      <c r="D1015" s="216"/>
      <c r="E1015" s="216"/>
      <c r="F1015" s="216"/>
      <c r="G1015" s="216"/>
      <c r="H1015" s="217"/>
      <c r="I1015" s="218"/>
      <c r="J1015" s="218"/>
      <c r="K1015" s="267"/>
      <c r="L1015" s="267"/>
      <c r="M1015" s="267"/>
      <c r="N1015" s="267"/>
      <c r="O1015" s="267"/>
      <c r="P1015" s="219"/>
      <c r="Q1015" s="268"/>
      <c r="R1015" s="216" t="str">
        <f ca="1">IF(ISERROR($V1015),"",OFFSET('Smelter Look-up'!$C$4,$V1015-4,0)&amp;"")</f>
        <v/>
      </c>
      <c r="S1015" s="224" t="str">
        <f t="shared" ca="1" si="24"/>
        <v/>
      </c>
      <c r="T1015" s="224" t="str">
        <f ca="1">IF(B1015="","",IF(ISERROR(MATCH($J1015,SorP!$B$1:$B$6230,0)),"",INDIRECT("'SorP'!$A$"&amp;MATCH($J1015,SorP!$B$1:$B$6230,0))))</f>
        <v/>
      </c>
      <c r="U1015" s="239"/>
      <c r="V1015" s="269" t="e">
        <f>IF(C1015="",NA(),MATCH($B1015&amp;$C1015,'Smelter Look-up'!$J:$J,0))</f>
        <v>#N/A</v>
      </c>
      <c r="W1015" s="270"/>
      <c r="X1015" s="270">
        <f t="shared" si="25"/>
        <v>0</v>
      </c>
      <c r="Y1015" s="270"/>
      <c r="Z1015" s="270"/>
      <c r="AB1015" s="272" t="str">
        <f t="shared" si="26"/>
        <v/>
      </c>
    </row>
    <row r="1016" spans="1:28" s="271" customFormat="1" ht="20.25" customHeight="1">
      <c r="A1016" s="215"/>
      <c r="B1016" s="216"/>
      <c r="C1016" s="352"/>
      <c r="D1016" s="216"/>
      <c r="E1016" s="216"/>
      <c r="F1016" s="216"/>
      <c r="G1016" s="216"/>
      <c r="H1016" s="217"/>
      <c r="I1016" s="218"/>
      <c r="J1016" s="218"/>
      <c r="K1016" s="267"/>
      <c r="L1016" s="267"/>
      <c r="M1016" s="267"/>
      <c r="N1016" s="267"/>
      <c r="O1016" s="267"/>
      <c r="P1016" s="219"/>
      <c r="Q1016" s="268"/>
      <c r="R1016" s="216" t="str">
        <f ca="1">IF(ISERROR($V1016),"",OFFSET('Smelter Look-up'!$C$4,$V1016-4,0)&amp;"")</f>
        <v/>
      </c>
      <c r="S1016" s="224" t="str">
        <f t="shared" ca="1" si="24"/>
        <v/>
      </c>
      <c r="T1016" s="224" t="str">
        <f ca="1">IF(B1016="","",IF(ISERROR(MATCH($J1016,SorP!$B$1:$B$6230,0)),"",INDIRECT("'SorP'!$A$"&amp;MATCH($J1016,SorP!$B$1:$B$6230,0))))</f>
        <v/>
      </c>
      <c r="U1016" s="239"/>
      <c r="V1016" s="269" t="e">
        <f>IF(C1016="",NA(),MATCH($B1016&amp;$C1016,'Smelter Look-up'!$J:$J,0))</f>
        <v>#N/A</v>
      </c>
      <c r="W1016" s="270"/>
      <c r="X1016" s="270">
        <f t="shared" si="25"/>
        <v>0</v>
      </c>
      <c r="Y1016" s="270"/>
      <c r="Z1016" s="270"/>
      <c r="AB1016" s="272" t="str">
        <f t="shared" si="26"/>
        <v/>
      </c>
    </row>
    <row r="1017" spans="1:28" s="271" customFormat="1" ht="20.25" customHeight="1">
      <c r="A1017" s="215"/>
      <c r="B1017" s="216"/>
      <c r="C1017" s="352"/>
      <c r="D1017" s="216"/>
      <c r="E1017" s="216"/>
      <c r="F1017" s="216"/>
      <c r="G1017" s="216"/>
      <c r="H1017" s="217"/>
      <c r="I1017" s="218"/>
      <c r="J1017" s="218"/>
      <c r="K1017" s="267"/>
      <c r="L1017" s="267"/>
      <c r="M1017" s="267"/>
      <c r="N1017" s="267"/>
      <c r="O1017" s="267"/>
      <c r="P1017" s="219"/>
      <c r="Q1017" s="268"/>
      <c r="R1017" s="216" t="str">
        <f ca="1">IF(ISERROR($V1017),"",OFFSET('Smelter Look-up'!$C$4,$V1017-4,0)&amp;"")</f>
        <v/>
      </c>
      <c r="S1017" s="224" t="str">
        <f t="shared" ca="1" si="24"/>
        <v/>
      </c>
      <c r="T1017" s="224" t="str">
        <f ca="1">IF(B1017="","",IF(ISERROR(MATCH($J1017,SorP!$B$1:$B$6230,0)),"",INDIRECT("'SorP'!$A$"&amp;MATCH($J1017,SorP!$B$1:$B$6230,0))))</f>
        <v/>
      </c>
      <c r="U1017" s="239"/>
      <c r="V1017" s="269" t="e">
        <f>IF(C1017="",NA(),MATCH($B1017&amp;$C1017,'Smelter Look-up'!$J:$J,0))</f>
        <v>#N/A</v>
      </c>
      <c r="W1017" s="270"/>
      <c r="X1017" s="270">
        <f t="shared" si="25"/>
        <v>0</v>
      </c>
      <c r="Y1017" s="270"/>
      <c r="Z1017" s="270"/>
      <c r="AB1017" s="272" t="str">
        <f t="shared" si="26"/>
        <v/>
      </c>
    </row>
    <row r="1018" spans="1:28" s="271" customFormat="1" ht="20.25" customHeight="1">
      <c r="A1018" s="215"/>
      <c r="B1018" s="216"/>
      <c r="C1018" s="352"/>
      <c r="D1018" s="216"/>
      <c r="E1018" s="216"/>
      <c r="F1018" s="216"/>
      <c r="G1018" s="216"/>
      <c r="H1018" s="217"/>
      <c r="I1018" s="218"/>
      <c r="J1018" s="218"/>
      <c r="K1018" s="267"/>
      <c r="L1018" s="267"/>
      <c r="M1018" s="267"/>
      <c r="N1018" s="267"/>
      <c r="O1018" s="267"/>
      <c r="P1018" s="219"/>
      <c r="Q1018" s="268"/>
      <c r="R1018" s="216" t="str">
        <f ca="1">IF(ISERROR($V1018),"",OFFSET('Smelter Look-up'!$C$4,$V1018-4,0)&amp;"")</f>
        <v/>
      </c>
      <c r="S1018" s="224" t="str">
        <f t="shared" ca="1" si="24"/>
        <v/>
      </c>
      <c r="T1018" s="224" t="str">
        <f ca="1">IF(B1018="","",IF(ISERROR(MATCH($J1018,SorP!$B$1:$B$6230,0)),"",INDIRECT("'SorP'!$A$"&amp;MATCH($J1018,SorP!$B$1:$B$6230,0))))</f>
        <v/>
      </c>
      <c r="U1018" s="239"/>
      <c r="V1018" s="269" t="e">
        <f>IF(C1018="",NA(),MATCH($B1018&amp;$C1018,'Smelter Look-up'!$J:$J,0))</f>
        <v>#N/A</v>
      </c>
      <c r="W1018" s="270"/>
      <c r="X1018" s="270">
        <f t="shared" si="25"/>
        <v>0</v>
      </c>
      <c r="Y1018" s="270"/>
      <c r="Z1018" s="270"/>
      <c r="AB1018" s="272" t="str">
        <f t="shared" si="26"/>
        <v/>
      </c>
    </row>
    <row r="1019" spans="1:28" s="271" customFormat="1" ht="20.25" customHeight="1">
      <c r="A1019" s="215"/>
      <c r="B1019" s="216"/>
      <c r="C1019" s="352"/>
      <c r="D1019" s="216"/>
      <c r="E1019" s="216"/>
      <c r="F1019" s="216"/>
      <c r="G1019" s="216"/>
      <c r="H1019" s="217"/>
      <c r="I1019" s="218"/>
      <c r="J1019" s="218"/>
      <c r="K1019" s="267"/>
      <c r="L1019" s="267"/>
      <c r="M1019" s="267"/>
      <c r="N1019" s="267"/>
      <c r="O1019" s="267"/>
      <c r="P1019" s="219"/>
      <c r="Q1019" s="268"/>
      <c r="R1019" s="216" t="str">
        <f ca="1">IF(ISERROR($V1019),"",OFFSET('Smelter Look-up'!$C$4,$V1019-4,0)&amp;"")</f>
        <v/>
      </c>
      <c r="S1019" s="224" t="str">
        <f t="shared" ca="1" si="24"/>
        <v/>
      </c>
      <c r="T1019" s="224" t="str">
        <f ca="1">IF(B1019="","",IF(ISERROR(MATCH($J1019,SorP!$B$1:$B$6230,0)),"",INDIRECT("'SorP'!$A$"&amp;MATCH($J1019,SorP!$B$1:$B$6230,0))))</f>
        <v/>
      </c>
      <c r="U1019" s="239"/>
      <c r="V1019" s="269" t="e">
        <f>IF(C1019="",NA(),MATCH($B1019&amp;$C1019,'Smelter Look-up'!$J:$J,0))</f>
        <v>#N/A</v>
      </c>
      <c r="W1019" s="270"/>
      <c r="X1019" s="270">
        <f t="shared" si="25"/>
        <v>0</v>
      </c>
      <c r="Y1019" s="270"/>
      <c r="Z1019" s="270"/>
      <c r="AB1019" s="272" t="str">
        <f t="shared" si="26"/>
        <v/>
      </c>
    </row>
    <row r="1020" spans="1:28" s="271" customFormat="1" ht="20.25" customHeight="1">
      <c r="A1020" s="215"/>
      <c r="B1020" s="216"/>
      <c r="C1020" s="352"/>
      <c r="D1020" s="216"/>
      <c r="E1020" s="216"/>
      <c r="F1020" s="216"/>
      <c r="G1020" s="216"/>
      <c r="H1020" s="217"/>
      <c r="I1020" s="218"/>
      <c r="J1020" s="218"/>
      <c r="K1020" s="267"/>
      <c r="L1020" s="267"/>
      <c r="M1020" s="267"/>
      <c r="N1020" s="267"/>
      <c r="O1020" s="267"/>
      <c r="P1020" s="219"/>
      <c r="Q1020" s="268"/>
      <c r="R1020" s="216" t="str">
        <f ca="1">IF(ISERROR($V1020),"",OFFSET('Smelter Look-up'!$C$4,$V1020-4,0)&amp;"")</f>
        <v/>
      </c>
      <c r="S1020" s="224" t="str">
        <f t="shared" ca="1" si="24"/>
        <v/>
      </c>
      <c r="T1020" s="224" t="str">
        <f ca="1">IF(B1020="","",IF(ISERROR(MATCH($J1020,SorP!$B$1:$B$6230,0)),"",INDIRECT("'SorP'!$A$"&amp;MATCH($J1020,SorP!$B$1:$B$6230,0))))</f>
        <v/>
      </c>
      <c r="U1020" s="239"/>
      <c r="V1020" s="269" t="e">
        <f>IF(C1020="",NA(),MATCH($B1020&amp;$C1020,'Smelter Look-up'!$J:$J,0))</f>
        <v>#N/A</v>
      </c>
      <c r="W1020" s="270"/>
      <c r="X1020" s="270">
        <f t="shared" si="25"/>
        <v>0</v>
      </c>
      <c r="Y1020" s="270"/>
      <c r="Z1020" s="270"/>
      <c r="AB1020" s="272" t="str">
        <f t="shared" si="26"/>
        <v/>
      </c>
    </row>
    <row r="1021" spans="1:28" s="271" customFormat="1" ht="20.25" customHeight="1">
      <c r="A1021" s="215"/>
      <c r="B1021" s="216"/>
      <c r="C1021" s="352"/>
      <c r="D1021" s="216"/>
      <c r="E1021" s="216"/>
      <c r="F1021" s="216"/>
      <c r="G1021" s="216"/>
      <c r="H1021" s="217"/>
      <c r="I1021" s="218"/>
      <c r="J1021" s="218"/>
      <c r="K1021" s="267"/>
      <c r="L1021" s="267"/>
      <c r="M1021" s="267"/>
      <c r="N1021" s="267"/>
      <c r="O1021" s="267"/>
      <c r="P1021" s="219"/>
      <c r="Q1021" s="268"/>
      <c r="R1021" s="216" t="str">
        <f ca="1">IF(ISERROR($V1021),"",OFFSET('Smelter Look-up'!$C$4,$V1021-4,0)&amp;"")</f>
        <v/>
      </c>
      <c r="S1021" s="224" t="str">
        <f t="shared" ca="1" si="24"/>
        <v/>
      </c>
      <c r="T1021" s="224" t="str">
        <f ca="1">IF(B1021="","",IF(ISERROR(MATCH($J1021,SorP!$B$1:$B$6230,0)),"",INDIRECT("'SorP'!$A$"&amp;MATCH($J1021,SorP!$B$1:$B$6230,0))))</f>
        <v/>
      </c>
      <c r="U1021" s="239"/>
      <c r="V1021" s="269" t="e">
        <f>IF(C1021="",NA(),MATCH($B1021&amp;$C1021,'Smelter Look-up'!$J:$J,0))</f>
        <v>#N/A</v>
      </c>
      <c r="W1021" s="270"/>
      <c r="X1021" s="270">
        <f t="shared" si="25"/>
        <v>0</v>
      </c>
      <c r="Y1021" s="270"/>
      <c r="Z1021" s="270"/>
      <c r="AB1021" s="272" t="str">
        <f t="shared" si="26"/>
        <v/>
      </c>
    </row>
    <row r="1022" spans="1:28" s="271" customFormat="1" ht="20.25" customHeight="1">
      <c r="A1022" s="215"/>
      <c r="B1022" s="216"/>
      <c r="C1022" s="352"/>
      <c r="D1022" s="216"/>
      <c r="E1022" s="216"/>
      <c r="F1022" s="216"/>
      <c r="G1022" s="216"/>
      <c r="H1022" s="217"/>
      <c r="I1022" s="218"/>
      <c r="J1022" s="218"/>
      <c r="K1022" s="267"/>
      <c r="L1022" s="267"/>
      <c r="M1022" s="267"/>
      <c r="N1022" s="267"/>
      <c r="O1022" s="267"/>
      <c r="P1022" s="219"/>
      <c r="Q1022" s="268"/>
      <c r="R1022" s="216" t="str">
        <f ca="1">IF(ISERROR($V1022),"",OFFSET('Smelter Look-up'!$C$4,$V1022-4,0)&amp;"")</f>
        <v/>
      </c>
      <c r="S1022" s="224" t="str">
        <f t="shared" ca="1" si="24"/>
        <v/>
      </c>
      <c r="T1022" s="224" t="str">
        <f ca="1">IF(B1022="","",IF(ISERROR(MATCH($J1022,SorP!$B$1:$B$6230,0)),"",INDIRECT("'SorP'!$A$"&amp;MATCH($J1022,SorP!$B$1:$B$6230,0))))</f>
        <v/>
      </c>
      <c r="U1022" s="239"/>
      <c r="V1022" s="269" t="e">
        <f>IF(C1022="",NA(),MATCH($B1022&amp;$C1022,'Smelter Look-up'!$J:$J,0))</f>
        <v>#N/A</v>
      </c>
      <c r="W1022" s="270"/>
      <c r="X1022" s="270">
        <f t="shared" si="25"/>
        <v>0</v>
      </c>
      <c r="Y1022" s="270"/>
      <c r="Z1022" s="270"/>
      <c r="AB1022" s="272" t="str">
        <f t="shared" si="26"/>
        <v/>
      </c>
    </row>
    <row r="1023" spans="1:28" s="271" customFormat="1" ht="20.25" customHeight="1">
      <c r="A1023" s="215"/>
      <c r="B1023" s="216"/>
      <c r="C1023" s="352"/>
      <c r="D1023" s="216"/>
      <c r="E1023" s="216"/>
      <c r="F1023" s="216"/>
      <c r="G1023" s="216"/>
      <c r="H1023" s="217"/>
      <c r="I1023" s="218"/>
      <c r="J1023" s="218"/>
      <c r="K1023" s="267"/>
      <c r="L1023" s="267"/>
      <c r="M1023" s="267"/>
      <c r="N1023" s="267"/>
      <c r="O1023" s="267"/>
      <c r="P1023" s="219"/>
      <c r="Q1023" s="268"/>
      <c r="R1023" s="216" t="str">
        <f ca="1">IF(ISERROR($V1023),"",OFFSET('Smelter Look-up'!$C$4,$V1023-4,0)&amp;"")</f>
        <v/>
      </c>
      <c r="S1023" s="224" t="str">
        <f t="shared" ca="1" si="24"/>
        <v/>
      </c>
      <c r="T1023" s="224" t="str">
        <f ca="1">IF(B1023="","",IF(ISERROR(MATCH($J1023,SorP!$B$1:$B$6230,0)),"",INDIRECT("'SorP'!$A$"&amp;MATCH($J1023,SorP!$B$1:$B$6230,0))))</f>
        <v/>
      </c>
      <c r="U1023" s="239"/>
      <c r="V1023" s="269" t="e">
        <f>IF(C1023="",NA(),MATCH($B1023&amp;$C1023,'Smelter Look-up'!$J:$J,0))</f>
        <v>#N/A</v>
      </c>
      <c r="W1023" s="270"/>
      <c r="X1023" s="270">
        <f t="shared" si="25"/>
        <v>0</v>
      </c>
      <c r="Y1023" s="270"/>
      <c r="Z1023" s="270"/>
      <c r="AB1023" s="272" t="str">
        <f t="shared" si="26"/>
        <v/>
      </c>
    </row>
    <row r="1024" spans="1:28" s="271" customFormat="1" ht="20.25" customHeight="1">
      <c r="A1024" s="215"/>
      <c r="B1024" s="216"/>
      <c r="C1024" s="352"/>
      <c r="D1024" s="216"/>
      <c r="E1024" s="216"/>
      <c r="F1024" s="216"/>
      <c r="G1024" s="216"/>
      <c r="H1024" s="217"/>
      <c r="I1024" s="218"/>
      <c r="J1024" s="218"/>
      <c r="K1024" s="267"/>
      <c r="L1024" s="267"/>
      <c r="M1024" s="267"/>
      <c r="N1024" s="267"/>
      <c r="O1024" s="267"/>
      <c r="P1024" s="219"/>
      <c r="Q1024" s="268"/>
      <c r="R1024" s="216" t="str">
        <f ca="1">IF(ISERROR($V1024),"",OFFSET('Smelter Look-up'!$C$4,$V1024-4,0)&amp;"")</f>
        <v/>
      </c>
      <c r="S1024" s="224" t="str">
        <f t="shared" ca="1" si="24"/>
        <v/>
      </c>
      <c r="T1024" s="224" t="str">
        <f ca="1">IF(B1024="","",IF(ISERROR(MATCH($J1024,SorP!$B$1:$B$6230,0)),"",INDIRECT("'SorP'!$A$"&amp;MATCH($J1024,SorP!$B$1:$B$6230,0))))</f>
        <v/>
      </c>
      <c r="U1024" s="239"/>
      <c r="V1024" s="269" t="e">
        <f>IF(C1024="",NA(),MATCH($B1024&amp;$C1024,'Smelter Look-up'!$J:$J,0))</f>
        <v>#N/A</v>
      </c>
      <c r="W1024" s="270"/>
      <c r="X1024" s="270">
        <f t="shared" si="25"/>
        <v>0</v>
      </c>
      <c r="Y1024" s="270"/>
      <c r="Z1024" s="270"/>
      <c r="AB1024" s="272" t="str">
        <f t="shared" si="26"/>
        <v/>
      </c>
    </row>
    <row r="1025" spans="1:28" s="271" customFormat="1" ht="20.25" customHeight="1">
      <c r="A1025" s="215"/>
      <c r="B1025" s="216"/>
      <c r="C1025" s="352"/>
      <c r="D1025" s="216"/>
      <c r="E1025" s="216"/>
      <c r="F1025" s="216"/>
      <c r="G1025" s="216"/>
      <c r="H1025" s="217"/>
      <c r="I1025" s="218"/>
      <c r="J1025" s="218"/>
      <c r="K1025" s="267"/>
      <c r="L1025" s="267"/>
      <c r="M1025" s="267"/>
      <c r="N1025" s="267"/>
      <c r="O1025" s="267"/>
      <c r="P1025" s="219"/>
      <c r="Q1025" s="268"/>
      <c r="R1025" s="216" t="str">
        <f ca="1">IF(ISERROR($V1025),"",OFFSET('Smelter Look-up'!$C$4,$V1025-4,0)&amp;"")</f>
        <v/>
      </c>
      <c r="S1025" s="224" t="str">
        <f t="shared" ca="1" si="24"/>
        <v/>
      </c>
      <c r="T1025" s="224" t="str">
        <f ca="1">IF(B1025="","",IF(ISERROR(MATCH($J1025,SorP!$B$1:$B$6230,0)),"",INDIRECT("'SorP'!$A$"&amp;MATCH($J1025,SorP!$B$1:$B$6230,0))))</f>
        <v/>
      </c>
      <c r="U1025" s="239"/>
      <c r="V1025" s="269" t="e">
        <f>IF(C1025="",NA(),MATCH($B1025&amp;$C1025,'Smelter Look-up'!$J:$J,0))</f>
        <v>#N/A</v>
      </c>
      <c r="W1025" s="270"/>
      <c r="X1025" s="270">
        <f t="shared" si="25"/>
        <v>0</v>
      </c>
      <c r="Y1025" s="270"/>
      <c r="Z1025" s="270"/>
      <c r="AB1025" s="272" t="str">
        <f t="shared" si="26"/>
        <v/>
      </c>
    </row>
    <row r="1026" spans="1:28" s="271" customFormat="1" ht="20.25" customHeight="1">
      <c r="A1026" s="215"/>
      <c r="B1026" s="216"/>
      <c r="C1026" s="352"/>
      <c r="D1026" s="216"/>
      <c r="E1026" s="216"/>
      <c r="F1026" s="216"/>
      <c r="G1026" s="216"/>
      <c r="H1026" s="217"/>
      <c r="I1026" s="218"/>
      <c r="J1026" s="218"/>
      <c r="K1026" s="267"/>
      <c r="L1026" s="267"/>
      <c r="M1026" s="267"/>
      <c r="N1026" s="267"/>
      <c r="O1026" s="267"/>
      <c r="P1026" s="219"/>
      <c r="Q1026" s="268"/>
      <c r="R1026" s="216" t="str">
        <f ca="1">IF(ISERROR($V1026),"",OFFSET('Smelter Look-up'!$C$4,$V1026-4,0)&amp;"")</f>
        <v/>
      </c>
      <c r="S1026" s="224" t="str">
        <f t="shared" ca="1" si="24"/>
        <v/>
      </c>
      <c r="T1026" s="224" t="str">
        <f ca="1">IF(B1026="","",IF(ISERROR(MATCH($J1026,SorP!$B$1:$B$6230,0)),"",INDIRECT("'SorP'!$A$"&amp;MATCH($J1026,SorP!$B$1:$B$6230,0))))</f>
        <v/>
      </c>
      <c r="U1026" s="239"/>
      <c r="V1026" s="269" t="e">
        <f>IF(C1026="",NA(),MATCH($B1026&amp;$C1026,'Smelter Look-up'!$J:$J,0))</f>
        <v>#N/A</v>
      </c>
      <c r="W1026" s="270"/>
      <c r="X1026" s="270">
        <f t="shared" si="25"/>
        <v>0</v>
      </c>
      <c r="Y1026" s="270"/>
      <c r="Z1026" s="270"/>
      <c r="AB1026" s="272" t="str">
        <f t="shared" si="26"/>
        <v/>
      </c>
    </row>
    <row r="1027" spans="1:28" s="271" customFormat="1" ht="20.25" customHeight="1">
      <c r="A1027" s="215"/>
      <c r="B1027" s="216"/>
      <c r="C1027" s="352"/>
      <c r="D1027" s="216"/>
      <c r="E1027" s="216"/>
      <c r="F1027" s="216"/>
      <c r="G1027" s="216"/>
      <c r="H1027" s="217"/>
      <c r="I1027" s="218"/>
      <c r="J1027" s="218"/>
      <c r="K1027" s="267"/>
      <c r="L1027" s="267"/>
      <c r="M1027" s="267"/>
      <c r="N1027" s="267"/>
      <c r="O1027" s="267"/>
      <c r="P1027" s="219"/>
      <c r="Q1027" s="268"/>
      <c r="R1027" s="216" t="str">
        <f ca="1">IF(ISERROR($V1027),"",OFFSET('Smelter Look-up'!$C$4,$V1027-4,0)&amp;"")</f>
        <v/>
      </c>
      <c r="S1027" s="224" t="str">
        <f t="shared" ca="1" si="24"/>
        <v/>
      </c>
      <c r="T1027" s="224" t="str">
        <f ca="1">IF(B1027="","",IF(ISERROR(MATCH($J1027,SorP!$B$1:$B$6230,0)),"",INDIRECT("'SorP'!$A$"&amp;MATCH($J1027,SorP!$B$1:$B$6230,0))))</f>
        <v/>
      </c>
      <c r="U1027" s="239"/>
      <c r="V1027" s="269" t="e">
        <f>IF(C1027="",NA(),MATCH($B1027&amp;$C1027,'Smelter Look-up'!$J:$J,0))</f>
        <v>#N/A</v>
      </c>
      <c r="W1027" s="270"/>
      <c r="X1027" s="270">
        <f t="shared" si="25"/>
        <v>0</v>
      </c>
      <c r="Y1027" s="270"/>
      <c r="Z1027" s="270"/>
      <c r="AB1027" s="272" t="str">
        <f t="shared" si="26"/>
        <v/>
      </c>
    </row>
    <row r="1028" spans="1:28" s="271" customFormat="1" ht="20.25" customHeight="1">
      <c r="A1028" s="215"/>
      <c r="B1028" s="216"/>
      <c r="C1028" s="352"/>
      <c r="D1028" s="216"/>
      <c r="E1028" s="216"/>
      <c r="F1028" s="216"/>
      <c r="G1028" s="216"/>
      <c r="H1028" s="217"/>
      <c r="I1028" s="218"/>
      <c r="J1028" s="218"/>
      <c r="K1028" s="267"/>
      <c r="L1028" s="267"/>
      <c r="M1028" s="267"/>
      <c r="N1028" s="267"/>
      <c r="O1028" s="267"/>
      <c r="P1028" s="219"/>
      <c r="Q1028" s="268"/>
      <c r="R1028" s="216" t="str">
        <f ca="1">IF(ISERROR($V1028),"",OFFSET('Smelter Look-up'!$C$4,$V1028-4,0)&amp;"")</f>
        <v/>
      </c>
      <c r="S1028" s="224" t="str">
        <f t="shared" ca="1" si="24"/>
        <v/>
      </c>
      <c r="T1028" s="224" t="str">
        <f ca="1">IF(B1028="","",IF(ISERROR(MATCH($J1028,SorP!$B$1:$B$6230,0)),"",INDIRECT("'SorP'!$A$"&amp;MATCH($J1028,SorP!$B$1:$B$6230,0))))</f>
        <v/>
      </c>
      <c r="U1028" s="239"/>
      <c r="V1028" s="269" t="e">
        <f>IF(C1028="",NA(),MATCH($B1028&amp;$C1028,'Smelter Look-up'!$J:$J,0))</f>
        <v>#N/A</v>
      </c>
      <c r="W1028" s="270"/>
      <c r="X1028" s="270">
        <f t="shared" si="25"/>
        <v>0</v>
      </c>
      <c r="Y1028" s="270"/>
      <c r="Z1028" s="270"/>
      <c r="AB1028" s="272" t="str">
        <f t="shared" si="26"/>
        <v/>
      </c>
    </row>
    <row r="1029" spans="1:28" s="271" customFormat="1" ht="20.25" customHeight="1">
      <c r="A1029" s="215"/>
      <c r="B1029" s="216"/>
      <c r="C1029" s="352"/>
      <c r="D1029" s="216"/>
      <c r="E1029" s="216"/>
      <c r="F1029" s="216"/>
      <c r="G1029" s="216"/>
      <c r="H1029" s="217"/>
      <c r="I1029" s="218"/>
      <c r="J1029" s="218"/>
      <c r="K1029" s="267"/>
      <c r="L1029" s="267"/>
      <c r="M1029" s="267"/>
      <c r="N1029" s="267"/>
      <c r="O1029" s="267"/>
      <c r="P1029" s="219"/>
      <c r="Q1029" s="268"/>
      <c r="R1029" s="216" t="str">
        <f ca="1">IF(ISERROR($V1029),"",OFFSET('Smelter Look-up'!$C$4,$V1029-4,0)&amp;"")</f>
        <v/>
      </c>
      <c r="S1029" s="224" t="str">
        <f t="shared" ca="1" si="24"/>
        <v/>
      </c>
      <c r="T1029" s="224" t="str">
        <f ca="1">IF(B1029="","",IF(ISERROR(MATCH($J1029,SorP!$B$1:$B$6230,0)),"",INDIRECT("'SorP'!$A$"&amp;MATCH($J1029,SorP!$B$1:$B$6230,0))))</f>
        <v/>
      </c>
      <c r="U1029" s="239"/>
      <c r="V1029" s="269" t="e">
        <f>IF(C1029="",NA(),MATCH($B1029&amp;$C1029,'Smelter Look-up'!$J:$J,0))</f>
        <v>#N/A</v>
      </c>
      <c r="W1029" s="270"/>
      <c r="X1029" s="270">
        <f t="shared" si="25"/>
        <v>0</v>
      </c>
      <c r="Y1029" s="270"/>
      <c r="Z1029" s="270"/>
      <c r="AB1029" s="272" t="str">
        <f t="shared" si="26"/>
        <v/>
      </c>
    </row>
    <row r="1030" spans="1:28" s="271" customFormat="1" ht="20.25" customHeight="1">
      <c r="A1030" s="215"/>
      <c r="B1030" s="216"/>
      <c r="C1030" s="352"/>
      <c r="D1030" s="216"/>
      <c r="E1030" s="216"/>
      <c r="F1030" s="216"/>
      <c r="G1030" s="216"/>
      <c r="H1030" s="217"/>
      <c r="I1030" s="218"/>
      <c r="J1030" s="218"/>
      <c r="K1030" s="267"/>
      <c r="L1030" s="267"/>
      <c r="M1030" s="267"/>
      <c r="N1030" s="267"/>
      <c r="O1030" s="267"/>
      <c r="P1030" s="219"/>
      <c r="Q1030" s="268"/>
      <c r="R1030" s="216" t="str">
        <f ca="1">IF(ISERROR($V1030),"",OFFSET('Smelter Look-up'!$C$4,$V1030-4,0)&amp;"")</f>
        <v/>
      </c>
      <c r="S1030" s="224" t="str">
        <f t="shared" ca="1" si="24"/>
        <v/>
      </c>
      <c r="T1030" s="224" t="str">
        <f ca="1">IF(B1030="","",IF(ISERROR(MATCH($J1030,SorP!$B$1:$B$6230,0)),"",INDIRECT("'SorP'!$A$"&amp;MATCH($J1030,SorP!$B$1:$B$6230,0))))</f>
        <v/>
      </c>
      <c r="U1030" s="239"/>
      <c r="V1030" s="269" t="e">
        <f>IF(C1030="",NA(),MATCH($B1030&amp;$C1030,'Smelter Look-up'!$J:$J,0))</f>
        <v>#N/A</v>
      </c>
      <c r="W1030" s="270"/>
      <c r="X1030" s="270">
        <f t="shared" si="25"/>
        <v>0</v>
      </c>
      <c r="Y1030" s="270"/>
      <c r="Z1030" s="270"/>
      <c r="AB1030" s="272" t="str">
        <f t="shared" si="26"/>
        <v/>
      </c>
    </row>
    <row r="1031" spans="1:28" s="271" customFormat="1" ht="20.25" customHeight="1">
      <c r="A1031" s="215"/>
      <c r="B1031" s="216"/>
      <c r="C1031" s="352"/>
      <c r="D1031" s="216"/>
      <c r="E1031" s="216"/>
      <c r="F1031" s="216"/>
      <c r="G1031" s="216"/>
      <c r="H1031" s="217"/>
      <c r="I1031" s="218"/>
      <c r="J1031" s="218"/>
      <c r="K1031" s="267"/>
      <c r="L1031" s="267"/>
      <c r="M1031" s="267"/>
      <c r="N1031" s="267"/>
      <c r="O1031" s="267"/>
      <c r="P1031" s="219"/>
      <c r="Q1031" s="268"/>
      <c r="R1031" s="216" t="str">
        <f ca="1">IF(ISERROR($V1031),"",OFFSET('Smelter Look-up'!$C$4,$V1031-4,0)&amp;"")</f>
        <v/>
      </c>
      <c r="S1031" s="224" t="str">
        <f t="shared" ca="1" si="24"/>
        <v/>
      </c>
      <c r="T1031" s="224" t="str">
        <f ca="1">IF(B1031="","",IF(ISERROR(MATCH($J1031,SorP!$B$1:$B$6230,0)),"",INDIRECT("'SorP'!$A$"&amp;MATCH($J1031,SorP!$B$1:$B$6230,0))))</f>
        <v/>
      </c>
      <c r="U1031" s="239"/>
      <c r="V1031" s="269" t="e">
        <f>IF(C1031="",NA(),MATCH($B1031&amp;$C1031,'Smelter Look-up'!$J:$J,0))</f>
        <v>#N/A</v>
      </c>
      <c r="W1031" s="270"/>
      <c r="X1031" s="270">
        <f t="shared" si="25"/>
        <v>0</v>
      </c>
      <c r="Y1031" s="270"/>
      <c r="Z1031" s="270"/>
      <c r="AB1031" s="272" t="str">
        <f t="shared" si="26"/>
        <v/>
      </c>
    </row>
    <row r="1032" spans="1:28" s="271" customFormat="1" ht="20.25" customHeight="1">
      <c r="A1032" s="215"/>
      <c r="B1032" s="216"/>
      <c r="C1032" s="352"/>
      <c r="D1032" s="216"/>
      <c r="E1032" s="216"/>
      <c r="F1032" s="216"/>
      <c r="G1032" s="216"/>
      <c r="H1032" s="217"/>
      <c r="I1032" s="218"/>
      <c r="J1032" s="218"/>
      <c r="K1032" s="267"/>
      <c r="L1032" s="267"/>
      <c r="M1032" s="267"/>
      <c r="N1032" s="267"/>
      <c r="O1032" s="267"/>
      <c r="P1032" s="219"/>
      <c r="Q1032" s="268"/>
      <c r="R1032" s="216" t="str">
        <f ca="1">IF(ISERROR($V1032),"",OFFSET('Smelter Look-up'!$C$4,$V1032-4,0)&amp;"")</f>
        <v/>
      </c>
      <c r="S1032" s="224" t="str">
        <f t="shared" ref="S1032:S1086" ca="1" si="27">IF(B1032="","",IF(ISERROR(MATCH($E1032,CL,0)),"Unknown",INDIRECT("'C'!$A$"&amp;MATCH($E1032,CL,0)+1)))</f>
        <v/>
      </c>
      <c r="T1032" s="224" t="str">
        <f ca="1">IF(B1032="","",IF(ISERROR(MATCH($J1032,SorP!$B$1:$B$6230,0)),"",INDIRECT("'SorP'!$A$"&amp;MATCH($J1032,SorP!$B$1:$B$6230,0))))</f>
        <v/>
      </c>
      <c r="U1032" s="239"/>
      <c r="V1032" s="269" t="e">
        <f>IF(C1032="",NA(),MATCH($B1032&amp;$C1032,'Smelter Look-up'!$J:$J,0))</f>
        <v>#N/A</v>
      </c>
      <c r="W1032" s="270"/>
      <c r="X1032" s="270">
        <f t="shared" ref="X1032:X1086" si="28">IF(AND(C1032="Smelter not listed",OR(LEN(D1032)=0,LEN(E1032)=0)),1,0)</f>
        <v>0</v>
      </c>
      <c r="Y1032" s="270"/>
      <c r="Z1032" s="270"/>
      <c r="AB1032" s="272" t="str">
        <f t="shared" ref="AB1032:AB1086" si="29">B1032&amp;C1032</f>
        <v/>
      </c>
    </row>
    <row r="1033" spans="1:28" s="271" customFormat="1" ht="20.25" customHeight="1">
      <c r="A1033" s="215"/>
      <c r="B1033" s="216"/>
      <c r="C1033" s="352"/>
      <c r="D1033" s="216"/>
      <c r="E1033" s="216"/>
      <c r="F1033" s="216"/>
      <c r="G1033" s="216"/>
      <c r="H1033" s="217"/>
      <c r="I1033" s="218"/>
      <c r="J1033" s="218"/>
      <c r="K1033" s="267"/>
      <c r="L1033" s="267"/>
      <c r="M1033" s="267"/>
      <c r="N1033" s="267"/>
      <c r="O1033" s="267"/>
      <c r="P1033" s="219"/>
      <c r="Q1033" s="268"/>
      <c r="R1033" s="216" t="str">
        <f ca="1">IF(ISERROR($V1033),"",OFFSET('Smelter Look-up'!$C$4,$V1033-4,0)&amp;"")</f>
        <v/>
      </c>
      <c r="S1033" s="224" t="str">
        <f t="shared" ca="1" si="27"/>
        <v/>
      </c>
      <c r="T1033" s="224" t="str">
        <f ca="1">IF(B1033="","",IF(ISERROR(MATCH($J1033,SorP!$B$1:$B$6230,0)),"",INDIRECT("'SorP'!$A$"&amp;MATCH($J1033,SorP!$B$1:$B$6230,0))))</f>
        <v/>
      </c>
      <c r="U1033" s="239"/>
      <c r="V1033" s="269" t="e">
        <f>IF(C1033="",NA(),MATCH($B1033&amp;$C1033,'Smelter Look-up'!$J:$J,0))</f>
        <v>#N/A</v>
      </c>
      <c r="W1033" s="270"/>
      <c r="X1033" s="270">
        <f t="shared" si="28"/>
        <v>0</v>
      </c>
      <c r="Y1033" s="270"/>
      <c r="Z1033" s="270"/>
      <c r="AB1033" s="272" t="str">
        <f t="shared" si="29"/>
        <v/>
      </c>
    </row>
    <row r="1034" spans="1:28" s="271" customFormat="1" ht="20.25" customHeight="1">
      <c r="A1034" s="215"/>
      <c r="B1034" s="216"/>
      <c r="C1034" s="352"/>
      <c r="D1034" s="216"/>
      <c r="E1034" s="216"/>
      <c r="F1034" s="216"/>
      <c r="G1034" s="216"/>
      <c r="H1034" s="217"/>
      <c r="I1034" s="218"/>
      <c r="J1034" s="218"/>
      <c r="K1034" s="267"/>
      <c r="L1034" s="267"/>
      <c r="M1034" s="267"/>
      <c r="N1034" s="267"/>
      <c r="O1034" s="267"/>
      <c r="P1034" s="219"/>
      <c r="Q1034" s="268"/>
      <c r="R1034" s="216" t="str">
        <f ca="1">IF(ISERROR($V1034),"",OFFSET('Smelter Look-up'!$C$4,$V1034-4,0)&amp;"")</f>
        <v/>
      </c>
      <c r="S1034" s="224" t="str">
        <f t="shared" ca="1" si="27"/>
        <v/>
      </c>
      <c r="T1034" s="224" t="str">
        <f ca="1">IF(B1034="","",IF(ISERROR(MATCH($J1034,SorP!$B$1:$B$6230,0)),"",INDIRECT("'SorP'!$A$"&amp;MATCH($J1034,SorP!$B$1:$B$6230,0))))</f>
        <v/>
      </c>
      <c r="U1034" s="239"/>
      <c r="V1034" s="269" t="e">
        <f>IF(C1034="",NA(),MATCH($B1034&amp;$C1034,'Smelter Look-up'!$J:$J,0))</f>
        <v>#N/A</v>
      </c>
      <c r="W1034" s="270"/>
      <c r="X1034" s="270">
        <f t="shared" si="28"/>
        <v>0</v>
      </c>
      <c r="Y1034" s="270"/>
      <c r="Z1034" s="270"/>
      <c r="AB1034" s="272" t="str">
        <f t="shared" si="29"/>
        <v/>
      </c>
    </row>
    <row r="1035" spans="1:28" s="271" customFormat="1" ht="20.25" customHeight="1">
      <c r="A1035" s="215"/>
      <c r="B1035" s="216"/>
      <c r="C1035" s="352"/>
      <c r="D1035" s="216"/>
      <c r="E1035" s="216"/>
      <c r="F1035" s="216"/>
      <c r="G1035" s="216"/>
      <c r="H1035" s="217"/>
      <c r="I1035" s="218"/>
      <c r="J1035" s="218"/>
      <c r="K1035" s="267"/>
      <c r="L1035" s="267"/>
      <c r="M1035" s="267"/>
      <c r="N1035" s="267"/>
      <c r="O1035" s="267"/>
      <c r="P1035" s="219"/>
      <c r="Q1035" s="268"/>
      <c r="R1035" s="216" t="str">
        <f ca="1">IF(ISERROR($V1035),"",OFFSET('Smelter Look-up'!$C$4,$V1035-4,0)&amp;"")</f>
        <v/>
      </c>
      <c r="S1035" s="224" t="str">
        <f t="shared" ca="1" si="27"/>
        <v/>
      </c>
      <c r="T1035" s="224" t="str">
        <f ca="1">IF(B1035="","",IF(ISERROR(MATCH($J1035,SorP!$B$1:$B$6230,0)),"",INDIRECT("'SorP'!$A$"&amp;MATCH($J1035,SorP!$B$1:$B$6230,0))))</f>
        <v/>
      </c>
      <c r="U1035" s="239"/>
      <c r="V1035" s="269" t="e">
        <f>IF(C1035="",NA(),MATCH($B1035&amp;$C1035,'Smelter Look-up'!$J:$J,0))</f>
        <v>#N/A</v>
      </c>
      <c r="W1035" s="270"/>
      <c r="X1035" s="270">
        <f t="shared" si="28"/>
        <v>0</v>
      </c>
      <c r="Y1035" s="270"/>
      <c r="Z1035" s="270"/>
      <c r="AB1035" s="272" t="str">
        <f t="shared" si="29"/>
        <v/>
      </c>
    </row>
    <row r="1036" spans="1:28" s="271" customFormat="1" ht="20.25" customHeight="1">
      <c r="A1036" s="215"/>
      <c r="B1036" s="216"/>
      <c r="C1036" s="352"/>
      <c r="D1036" s="216"/>
      <c r="E1036" s="216"/>
      <c r="F1036" s="216"/>
      <c r="G1036" s="216"/>
      <c r="H1036" s="217"/>
      <c r="I1036" s="218"/>
      <c r="J1036" s="218"/>
      <c r="K1036" s="267"/>
      <c r="L1036" s="267"/>
      <c r="M1036" s="267"/>
      <c r="N1036" s="267"/>
      <c r="O1036" s="267"/>
      <c r="P1036" s="219"/>
      <c r="Q1036" s="268"/>
      <c r="R1036" s="216" t="str">
        <f ca="1">IF(ISERROR($V1036),"",OFFSET('Smelter Look-up'!$C$4,$V1036-4,0)&amp;"")</f>
        <v/>
      </c>
      <c r="S1036" s="224" t="str">
        <f t="shared" ca="1" si="27"/>
        <v/>
      </c>
      <c r="T1036" s="224" t="str">
        <f ca="1">IF(B1036="","",IF(ISERROR(MATCH($J1036,SorP!$B$1:$B$6230,0)),"",INDIRECT("'SorP'!$A$"&amp;MATCH($J1036,SorP!$B$1:$B$6230,0))))</f>
        <v/>
      </c>
      <c r="U1036" s="239"/>
      <c r="V1036" s="269" t="e">
        <f>IF(C1036="",NA(),MATCH($B1036&amp;$C1036,'Smelter Look-up'!$J:$J,0))</f>
        <v>#N/A</v>
      </c>
      <c r="W1036" s="270"/>
      <c r="X1036" s="270">
        <f t="shared" si="28"/>
        <v>0</v>
      </c>
      <c r="Y1036" s="270"/>
      <c r="Z1036" s="270"/>
      <c r="AB1036" s="272" t="str">
        <f t="shared" si="29"/>
        <v/>
      </c>
    </row>
    <row r="1037" spans="1:28" s="271" customFormat="1" ht="20.25" customHeight="1">
      <c r="A1037" s="215"/>
      <c r="B1037" s="216"/>
      <c r="C1037" s="352"/>
      <c r="D1037" s="216"/>
      <c r="E1037" s="216"/>
      <c r="F1037" s="216"/>
      <c r="G1037" s="216"/>
      <c r="H1037" s="217"/>
      <c r="I1037" s="218"/>
      <c r="J1037" s="218"/>
      <c r="K1037" s="267"/>
      <c r="L1037" s="267"/>
      <c r="M1037" s="267"/>
      <c r="N1037" s="267"/>
      <c r="O1037" s="267"/>
      <c r="P1037" s="219"/>
      <c r="Q1037" s="268"/>
      <c r="R1037" s="216" t="str">
        <f ca="1">IF(ISERROR($V1037),"",OFFSET('Smelter Look-up'!$C$4,$V1037-4,0)&amp;"")</f>
        <v/>
      </c>
      <c r="S1037" s="224" t="str">
        <f t="shared" ca="1" si="27"/>
        <v/>
      </c>
      <c r="T1037" s="224" t="str">
        <f ca="1">IF(B1037="","",IF(ISERROR(MATCH($J1037,SorP!$B$1:$B$6230,0)),"",INDIRECT("'SorP'!$A$"&amp;MATCH($J1037,SorP!$B$1:$B$6230,0))))</f>
        <v/>
      </c>
      <c r="U1037" s="239"/>
      <c r="V1037" s="269" t="e">
        <f>IF(C1037="",NA(),MATCH($B1037&amp;$C1037,'Smelter Look-up'!$J:$J,0))</f>
        <v>#N/A</v>
      </c>
      <c r="W1037" s="270"/>
      <c r="X1037" s="270">
        <f t="shared" si="28"/>
        <v>0</v>
      </c>
      <c r="Y1037" s="270"/>
      <c r="Z1037" s="270"/>
      <c r="AB1037" s="272" t="str">
        <f t="shared" si="29"/>
        <v/>
      </c>
    </row>
    <row r="1038" spans="1:28" s="271" customFormat="1" ht="20.25" customHeight="1">
      <c r="A1038" s="215"/>
      <c r="B1038" s="216"/>
      <c r="C1038" s="352"/>
      <c r="D1038" s="216"/>
      <c r="E1038" s="216"/>
      <c r="F1038" s="216"/>
      <c r="G1038" s="216"/>
      <c r="H1038" s="217"/>
      <c r="I1038" s="218"/>
      <c r="J1038" s="218"/>
      <c r="K1038" s="267"/>
      <c r="L1038" s="267"/>
      <c r="M1038" s="267"/>
      <c r="N1038" s="267"/>
      <c r="O1038" s="267"/>
      <c r="P1038" s="219"/>
      <c r="Q1038" s="268"/>
      <c r="R1038" s="216" t="str">
        <f ca="1">IF(ISERROR($V1038),"",OFFSET('Smelter Look-up'!$C$4,$V1038-4,0)&amp;"")</f>
        <v/>
      </c>
      <c r="S1038" s="224" t="str">
        <f t="shared" ca="1" si="27"/>
        <v/>
      </c>
      <c r="T1038" s="224" t="str">
        <f ca="1">IF(B1038="","",IF(ISERROR(MATCH($J1038,SorP!$B$1:$B$6230,0)),"",INDIRECT("'SorP'!$A$"&amp;MATCH($J1038,SorP!$B$1:$B$6230,0))))</f>
        <v/>
      </c>
      <c r="U1038" s="239"/>
      <c r="V1038" s="269" t="e">
        <f>IF(C1038="",NA(),MATCH($B1038&amp;$C1038,'Smelter Look-up'!$J:$J,0))</f>
        <v>#N/A</v>
      </c>
      <c r="W1038" s="270"/>
      <c r="X1038" s="270">
        <f t="shared" si="28"/>
        <v>0</v>
      </c>
      <c r="Y1038" s="270"/>
      <c r="Z1038" s="270"/>
      <c r="AB1038" s="272" t="str">
        <f t="shared" si="29"/>
        <v/>
      </c>
    </row>
    <row r="1039" spans="1:28" s="271" customFormat="1" ht="20.25" customHeight="1">
      <c r="A1039" s="215"/>
      <c r="B1039" s="216"/>
      <c r="C1039" s="352"/>
      <c r="D1039" s="216"/>
      <c r="E1039" s="216"/>
      <c r="F1039" s="216"/>
      <c r="G1039" s="216"/>
      <c r="H1039" s="217"/>
      <c r="I1039" s="218"/>
      <c r="J1039" s="218"/>
      <c r="K1039" s="267"/>
      <c r="L1039" s="267"/>
      <c r="M1039" s="267"/>
      <c r="N1039" s="267"/>
      <c r="O1039" s="267"/>
      <c r="P1039" s="219"/>
      <c r="Q1039" s="268"/>
      <c r="R1039" s="216" t="str">
        <f ca="1">IF(ISERROR($V1039),"",OFFSET('Smelter Look-up'!$C$4,$V1039-4,0)&amp;"")</f>
        <v/>
      </c>
      <c r="S1039" s="224" t="str">
        <f t="shared" ca="1" si="27"/>
        <v/>
      </c>
      <c r="T1039" s="224" t="str">
        <f ca="1">IF(B1039="","",IF(ISERROR(MATCH($J1039,SorP!$B$1:$B$6230,0)),"",INDIRECT("'SorP'!$A$"&amp;MATCH($J1039,SorP!$B$1:$B$6230,0))))</f>
        <v/>
      </c>
      <c r="U1039" s="239"/>
      <c r="V1039" s="269" t="e">
        <f>IF(C1039="",NA(),MATCH($B1039&amp;$C1039,'Smelter Look-up'!$J:$J,0))</f>
        <v>#N/A</v>
      </c>
      <c r="W1039" s="270"/>
      <c r="X1039" s="270">
        <f t="shared" si="28"/>
        <v>0</v>
      </c>
      <c r="Y1039" s="270"/>
      <c r="Z1039" s="270"/>
      <c r="AB1039" s="272" t="str">
        <f t="shared" si="29"/>
        <v/>
      </c>
    </row>
    <row r="1040" spans="1:28" s="271" customFormat="1" ht="20.25" customHeight="1">
      <c r="A1040" s="215"/>
      <c r="B1040" s="216"/>
      <c r="C1040" s="352"/>
      <c r="D1040" s="216"/>
      <c r="E1040" s="216"/>
      <c r="F1040" s="216"/>
      <c r="G1040" s="216"/>
      <c r="H1040" s="217"/>
      <c r="I1040" s="218"/>
      <c r="J1040" s="218"/>
      <c r="K1040" s="267"/>
      <c r="L1040" s="267"/>
      <c r="M1040" s="267"/>
      <c r="N1040" s="267"/>
      <c r="O1040" s="267"/>
      <c r="P1040" s="219"/>
      <c r="Q1040" s="268"/>
      <c r="R1040" s="216" t="str">
        <f ca="1">IF(ISERROR($V1040),"",OFFSET('Smelter Look-up'!$C$4,$V1040-4,0)&amp;"")</f>
        <v/>
      </c>
      <c r="S1040" s="224" t="str">
        <f t="shared" ca="1" si="27"/>
        <v/>
      </c>
      <c r="T1040" s="224" t="str">
        <f ca="1">IF(B1040="","",IF(ISERROR(MATCH($J1040,SorP!$B$1:$B$6230,0)),"",INDIRECT("'SorP'!$A$"&amp;MATCH($J1040,SorP!$B$1:$B$6230,0))))</f>
        <v/>
      </c>
      <c r="U1040" s="239"/>
      <c r="V1040" s="269" t="e">
        <f>IF(C1040="",NA(),MATCH($B1040&amp;$C1040,'Smelter Look-up'!$J:$J,0))</f>
        <v>#N/A</v>
      </c>
      <c r="W1040" s="270"/>
      <c r="X1040" s="270">
        <f t="shared" si="28"/>
        <v>0</v>
      </c>
      <c r="Y1040" s="270"/>
      <c r="Z1040" s="270"/>
      <c r="AB1040" s="272" t="str">
        <f t="shared" si="29"/>
        <v/>
      </c>
    </row>
    <row r="1041" spans="1:28" s="271" customFormat="1" ht="20.25" customHeight="1">
      <c r="A1041" s="215"/>
      <c r="B1041" s="216"/>
      <c r="C1041" s="352"/>
      <c r="D1041" s="216"/>
      <c r="E1041" s="216"/>
      <c r="F1041" s="216"/>
      <c r="G1041" s="216"/>
      <c r="H1041" s="217"/>
      <c r="I1041" s="218"/>
      <c r="J1041" s="218"/>
      <c r="K1041" s="267"/>
      <c r="L1041" s="267"/>
      <c r="M1041" s="267"/>
      <c r="N1041" s="267"/>
      <c r="O1041" s="267"/>
      <c r="P1041" s="219"/>
      <c r="Q1041" s="268"/>
      <c r="R1041" s="216" t="str">
        <f ca="1">IF(ISERROR($V1041),"",OFFSET('Smelter Look-up'!$C$4,$V1041-4,0)&amp;"")</f>
        <v/>
      </c>
      <c r="S1041" s="224" t="str">
        <f t="shared" ca="1" si="27"/>
        <v/>
      </c>
      <c r="T1041" s="224" t="str">
        <f ca="1">IF(B1041="","",IF(ISERROR(MATCH($J1041,SorP!$B$1:$B$6230,0)),"",INDIRECT("'SorP'!$A$"&amp;MATCH($J1041,SorP!$B$1:$B$6230,0))))</f>
        <v/>
      </c>
      <c r="U1041" s="239"/>
      <c r="V1041" s="269" t="e">
        <f>IF(C1041="",NA(),MATCH($B1041&amp;$C1041,'Smelter Look-up'!$J:$J,0))</f>
        <v>#N/A</v>
      </c>
      <c r="W1041" s="270"/>
      <c r="X1041" s="270">
        <f t="shared" si="28"/>
        <v>0</v>
      </c>
      <c r="Y1041" s="270"/>
      <c r="Z1041" s="270"/>
      <c r="AB1041" s="272" t="str">
        <f t="shared" si="29"/>
        <v/>
      </c>
    </row>
    <row r="1042" spans="1:28" s="271" customFormat="1" ht="20.25" customHeight="1">
      <c r="A1042" s="215"/>
      <c r="B1042" s="216"/>
      <c r="C1042" s="352"/>
      <c r="D1042" s="216"/>
      <c r="E1042" s="216"/>
      <c r="F1042" s="216"/>
      <c r="G1042" s="216"/>
      <c r="H1042" s="217"/>
      <c r="I1042" s="218"/>
      <c r="J1042" s="218"/>
      <c r="K1042" s="267"/>
      <c r="L1042" s="267"/>
      <c r="M1042" s="267"/>
      <c r="N1042" s="267"/>
      <c r="O1042" s="267"/>
      <c r="P1042" s="219"/>
      <c r="Q1042" s="268"/>
      <c r="R1042" s="216" t="str">
        <f ca="1">IF(ISERROR($V1042),"",OFFSET('Smelter Look-up'!$C$4,$V1042-4,0)&amp;"")</f>
        <v/>
      </c>
      <c r="S1042" s="224" t="str">
        <f t="shared" ca="1" si="27"/>
        <v/>
      </c>
      <c r="T1042" s="224" t="str">
        <f ca="1">IF(B1042="","",IF(ISERROR(MATCH($J1042,SorP!$B$1:$B$6230,0)),"",INDIRECT("'SorP'!$A$"&amp;MATCH($J1042,SorP!$B$1:$B$6230,0))))</f>
        <v/>
      </c>
      <c r="U1042" s="239"/>
      <c r="V1042" s="269" t="e">
        <f>IF(C1042="",NA(),MATCH($B1042&amp;$C1042,'Smelter Look-up'!$J:$J,0))</f>
        <v>#N/A</v>
      </c>
      <c r="W1042" s="270"/>
      <c r="X1042" s="270">
        <f t="shared" si="28"/>
        <v>0</v>
      </c>
      <c r="Y1042" s="270"/>
      <c r="Z1042" s="270"/>
      <c r="AB1042" s="272" t="str">
        <f t="shared" si="29"/>
        <v/>
      </c>
    </row>
    <row r="1043" spans="1:28" s="271" customFormat="1" ht="20.25" customHeight="1">
      <c r="A1043" s="215"/>
      <c r="B1043" s="216"/>
      <c r="C1043" s="352"/>
      <c r="D1043" s="216"/>
      <c r="E1043" s="216"/>
      <c r="F1043" s="216"/>
      <c r="G1043" s="216"/>
      <c r="H1043" s="217"/>
      <c r="I1043" s="218"/>
      <c r="J1043" s="218"/>
      <c r="K1043" s="267"/>
      <c r="L1043" s="267"/>
      <c r="M1043" s="267"/>
      <c r="N1043" s="267"/>
      <c r="O1043" s="267"/>
      <c r="P1043" s="219"/>
      <c r="Q1043" s="268"/>
      <c r="R1043" s="216" t="str">
        <f ca="1">IF(ISERROR($V1043),"",OFFSET('Smelter Look-up'!$C$4,$V1043-4,0)&amp;"")</f>
        <v/>
      </c>
      <c r="S1043" s="224" t="str">
        <f t="shared" ca="1" si="27"/>
        <v/>
      </c>
      <c r="T1043" s="224" t="str">
        <f ca="1">IF(B1043="","",IF(ISERROR(MATCH($J1043,SorP!$B$1:$B$6230,0)),"",INDIRECT("'SorP'!$A$"&amp;MATCH($J1043,SorP!$B$1:$B$6230,0))))</f>
        <v/>
      </c>
      <c r="U1043" s="239"/>
      <c r="V1043" s="269" t="e">
        <f>IF(C1043="",NA(),MATCH($B1043&amp;$C1043,'Smelter Look-up'!$J:$J,0))</f>
        <v>#N/A</v>
      </c>
      <c r="W1043" s="270"/>
      <c r="X1043" s="270">
        <f t="shared" si="28"/>
        <v>0</v>
      </c>
      <c r="Y1043" s="270"/>
      <c r="Z1043" s="270"/>
      <c r="AB1043" s="272" t="str">
        <f t="shared" si="29"/>
        <v/>
      </c>
    </row>
    <row r="1044" spans="1:28" s="271" customFormat="1" ht="20.25" customHeight="1">
      <c r="A1044" s="215"/>
      <c r="B1044" s="216"/>
      <c r="C1044" s="352"/>
      <c r="D1044" s="216"/>
      <c r="E1044" s="216"/>
      <c r="F1044" s="216"/>
      <c r="G1044" s="216"/>
      <c r="H1044" s="217"/>
      <c r="I1044" s="218"/>
      <c r="J1044" s="218"/>
      <c r="K1044" s="267"/>
      <c r="L1044" s="267"/>
      <c r="M1044" s="267"/>
      <c r="N1044" s="267"/>
      <c r="O1044" s="267"/>
      <c r="P1044" s="219"/>
      <c r="Q1044" s="268"/>
      <c r="R1044" s="216" t="str">
        <f ca="1">IF(ISERROR($V1044),"",OFFSET('Smelter Look-up'!$C$4,$V1044-4,0)&amp;"")</f>
        <v/>
      </c>
      <c r="S1044" s="224" t="str">
        <f t="shared" ca="1" si="27"/>
        <v/>
      </c>
      <c r="T1044" s="224" t="str">
        <f ca="1">IF(B1044="","",IF(ISERROR(MATCH($J1044,SorP!$B$1:$B$6230,0)),"",INDIRECT("'SorP'!$A$"&amp;MATCH($J1044,SorP!$B$1:$B$6230,0))))</f>
        <v/>
      </c>
      <c r="U1044" s="239"/>
      <c r="V1044" s="269" t="e">
        <f>IF(C1044="",NA(),MATCH($B1044&amp;$C1044,'Smelter Look-up'!$J:$J,0))</f>
        <v>#N/A</v>
      </c>
      <c r="W1044" s="270"/>
      <c r="X1044" s="270">
        <f t="shared" si="28"/>
        <v>0</v>
      </c>
      <c r="Y1044" s="270"/>
      <c r="Z1044" s="270"/>
      <c r="AB1044" s="272" t="str">
        <f t="shared" si="29"/>
        <v/>
      </c>
    </row>
    <row r="1045" spans="1:28" s="271" customFormat="1" ht="20.25" customHeight="1">
      <c r="A1045" s="215"/>
      <c r="B1045" s="216"/>
      <c r="C1045" s="352"/>
      <c r="D1045" s="216"/>
      <c r="E1045" s="216"/>
      <c r="F1045" s="216"/>
      <c r="G1045" s="216"/>
      <c r="H1045" s="217"/>
      <c r="I1045" s="218"/>
      <c r="J1045" s="218"/>
      <c r="K1045" s="267"/>
      <c r="L1045" s="267"/>
      <c r="M1045" s="267"/>
      <c r="N1045" s="267"/>
      <c r="O1045" s="267"/>
      <c r="P1045" s="219"/>
      <c r="Q1045" s="268"/>
      <c r="R1045" s="216" t="str">
        <f ca="1">IF(ISERROR($V1045),"",OFFSET('Smelter Look-up'!$C$4,$V1045-4,0)&amp;"")</f>
        <v/>
      </c>
      <c r="S1045" s="224" t="str">
        <f t="shared" ca="1" si="27"/>
        <v/>
      </c>
      <c r="T1045" s="224" t="str">
        <f ca="1">IF(B1045="","",IF(ISERROR(MATCH($J1045,SorP!$B$1:$B$6230,0)),"",INDIRECT("'SorP'!$A$"&amp;MATCH($J1045,SorP!$B$1:$B$6230,0))))</f>
        <v/>
      </c>
      <c r="U1045" s="239"/>
      <c r="V1045" s="269" t="e">
        <f>IF(C1045="",NA(),MATCH($B1045&amp;$C1045,'Smelter Look-up'!$J:$J,0))</f>
        <v>#N/A</v>
      </c>
      <c r="W1045" s="270"/>
      <c r="X1045" s="270">
        <f t="shared" si="28"/>
        <v>0</v>
      </c>
      <c r="Y1045" s="270"/>
      <c r="Z1045" s="270"/>
      <c r="AB1045" s="272" t="str">
        <f t="shared" si="29"/>
        <v/>
      </c>
    </row>
    <row r="1046" spans="1:28" s="271" customFormat="1" ht="20.25" customHeight="1">
      <c r="A1046" s="215"/>
      <c r="B1046" s="216"/>
      <c r="C1046" s="352"/>
      <c r="D1046" s="216"/>
      <c r="E1046" s="216"/>
      <c r="F1046" s="216"/>
      <c r="G1046" s="216"/>
      <c r="H1046" s="217"/>
      <c r="I1046" s="218"/>
      <c r="J1046" s="218"/>
      <c r="K1046" s="267"/>
      <c r="L1046" s="267"/>
      <c r="M1046" s="267"/>
      <c r="N1046" s="267"/>
      <c r="O1046" s="267"/>
      <c r="P1046" s="219"/>
      <c r="Q1046" s="268"/>
      <c r="R1046" s="216" t="str">
        <f ca="1">IF(ISERROR($V1046),"",OFFSET('Smelter Look-up'!$C$4,$V1046-4,0)&amp;"")</f>
        <v/>
      </c>
      <c r="S1046" s="224" t="str">
        <f t="shared" ca="1" si="27"/>
        <v/>
      </c>
      <c r="T1046" s="224" t="str">
        <f ca="1">IF(B1046="","",IF(ISERROR(MATCH($J1046,SorP!$B$1:$B$6230,0)),"",INDIRECT("'SorP'!$A$"&amp;MATCH($J1046,SorP!$B$1:$B$6230,0))))</f>
        <v/>
      </c>
      <c r="U1046" s="239"/>
      <c r="V1046" s="269" t="e">
        <f>IF(C1046="",NA(),MATCH($B1046&amp;$C1046,'Smelter Look-up'!$J:$J,0))</f>
        <v>#N/A</v>
      </c>
      <c r="W1046" s="270"/>
      <c r="X1046" s="270">
        <f t="shared" si="28"/>
        <v>0</v>
      </c>
      <c r="Y1046" s="270"/>
      <c r="Z1046" s="270"/>
      <c r="AB1046" s="272" t="str">
        <f t="shared" si="29"/>
        <v/>
      </c>
    </row>
    <row r="1047" spans="1:28" s="271" customFormat="1" ht="20.25" customHeight="1">
      <c r="A1047" s="215"/>
      <c r="B1047" s="216"/>
      <c r="C1047" s="352"/>
      <c r="D1047" s="216"/>
      <c r="E1047" s="216"/>
      <c r="F1047" s="216"/>
      <c r="G1047" s="216"/>
      <c r="H1047" s="217"/>
      <c r="I1047" s="218"/>
      <c r="J1047" s="218"/>
      <c r="K1047" s="267"/>
      <c r="L1047" s="267"/>
      <c r="M1047" s="267"/>
      <c r="N1047" s="267"/>
      <c r="O1047" s="267"/>
      <c r="P1047" s="219"/>
      <c r="Q1047" s="268"/>
      <c r="R1047" s="216" t="str">
        <f ca="1">IF(ISERROR($V1047),"",OFFSET('Smelter Look-up'!$C$4,$V1047-4,0)&amp;"")</f>
        <v/>
      </c>
      <c r="S1047" s="224" t="str">
        <f t="shared" ca="1" si="27"/>
        <v/>
      </c>
      <c r="T1047" s="224" t="str">
        <f ca="1">IF(B1047="","",IF(ISERROR(MATCH($J1047,SorP!$B$1:$B$6230,0)),"",INDIRECT("'SorP'!$A$"&amp;MATCH($J1047,SorP!$B$1:$B$6230,0))))</f>
        <v/>
      </c>
      <c r="U1047" s="239"/>
      <c r="V1047" s="269" t="e">
        <f>IF(C1047="",NA(),MATCH($B1047&amp;$C1047,'Smelter Look-up'!$J:$J,0))</f>
        <v>#N/A</v>
      </c>
      <c r="W1047" s="270"/>
      <c r="X1047" s="270">
        <f t="shared" si="28"/>
        <v>0</v>
      </c>
      <c r="Y1047" s="270"/>
      <c r="Z1047" s="270"/>
      <c r="AB1047" s="272" t="str">
        <f t="shared" si="29"/>
        <v/>
      </c>
    </row>
    <row r="1048" spans="1:28" s="271" customFormat="1" ht="20.25" customHeight="1">
      <c r="A1048" s="215"/>
      <c r="B1048" s="216"/>
      <c r="C1048" s="352"/>
      <c r="D1048" s="216"/>
      <c r="E1048" s="216"/>
      <c r="F1048" s="216"/>
      <c r="G1048" s="216"/>
      <c r="H1048" s="217"/>
      <c r="I1048" s="218"/>
      <c r="J1048" s="218"/>
      <c r="K1048" s="267"/>
      <c r="L1048" s="267"/>
      <c r="M1048" s="267"/>
      <c r="N1048" s="267"/>
      <c r="O1048" s="267"/>
      <c r="P1048" s="219"/>
      <c r="Q1048" s="268"/>
      <c r="R1048" s="216" t="str">
        <f ca="1">IF(ISERROR($V1048),"",OFFSET('Smelter Look-up'!$C$4,$V1048-4,0)&amp;"")</f>
        <v/>
      </c>
      <c r="S1048" s="224" t="str">
        <f t="shared" ca="1" si="27"/>
        <v/>
      </c>
      <c r="T1048" s="224" t="str">
        <f ca="1">IF(B1048="","",IF(ISERROR(MATCH($J1048,SorP!$B$1:$B$6230,0)),"",INDIRECT("'SorP'!$A$"&amp;MATCH($J1048,SorP!$B$1:$B$6230,0))))</f>
        <v/>
      </c>
      <c r="U1048" s="239"/>
      <c r="V1048" s="269" t="e">
        <f>IF(C1048="",NA(),MATCH($B1048&amp;$C1048,'Smelter Look-up'!$J:$J,0))</f>
        <v>#N/A</v>
      </c>
      <c r="W1048" s="270"/>
      <c r="X1048" s="270">
        <f t="shared" si="28"/>
        <v>0</v>
      </c>
      <c r="Y1048" s="270"/>
      <c r="Z1048" s="270"/>
      <c r="AB1048" s="272" t="str">
        <f t="shared" si="29"/>
        <v/>
      </c>
    </row>
    <row r="1049" spans="1:28" s="271" customFormat="1" ht="20.25" customHeight="1">
      <c r="A1049" s="215"/>
      <c r="B1049" s="216"/>
      <c r="C1049" s="352"/>
      <c r="D1049" s="216"/>
      <c r="E1049" s="216"/>
      <c r="F1049" s="216"/>
      <c r="G1049" s="216"/>
      <c r="H1049" s="217"/>
      <c r="I1049" s="218"/>
      <c r="J1049" s="218"/>
      <c r="K1049" s="267"/>
      <c r="L1049" s="267"/>
      <c r="M1049" s="267"/>
      <c r="N1049" s="267"/>
      <c r="O1049" s="267"/>
      <c r="P1049" s="219"/>
      <c r="Q1049" s="268"/>
      <c r="R1049" s="216" t="str">
        <f ca="1">IF(ISERROR($V1049),"",OFFSET('Smelter Look-up'!$C$4,$V1049-4,0)&amp;"")</f>
        <v/>
      </c>
      <c r="S1049" s="224" t="str">
        <f t="shared" ca="1" si="27"/>
        <v/>
      </c>
      <c r="T1049" s="224" t="str">
        <f ca="1">IF(B1049="","",IF(ISERROR(MATCH($J1049,SorP!$B$1:$B$6230,0)),"",INDIRECT("'SorP'!$A$"&amp;MATCH($J1049,SorP!$B$1:$B$6230,0))))</f>
        <v/>
      </c>
      <c r="U1049" s="239"/>
      <c r="V1049" s="269" t="e">
        <f>IF(C1049="",NA(),MATCH($B1049&amp;$C1049,'Smelter Look-up'!$J:$J,0))</f>
        <v>#N/A</v>
      </c>
      <c r="W1049" s="270"/>
      <c r="X1049" s="270">
        <f t="shared" si="28"/>
        <v>0</v>
      </c>
      <c r="Y1049" s="270"/>
      <c r="Z1049" s="270"/>
      <c r="AB1049" s="272" t="str">
        <f t="shared" si="29"/>
        <v/>
      </c>
    </row>
    <row r="1050" spans="1:28" s="271" customFormat="1" ht="20.25" customHeight="1">
      <c r="A1050" s="215"/>
      <c r="B1050" s="216"/>
      <c r="C1050" s="352"/>
      <c r="D1050" s="216"/>
      <c r="E1050" s="216"/>
      <c r="F1050" s="216"/>
      <c r="G1050" s="216"/>
      <c r="H1050" s="217"/>
      <c r="I1050" s="218"/>
      <c r="J1050" s="218"/>
      <c r="K1050" s="267"/>
      <c r="L1050" s="267"/>
      <c r="M1050" s="267"/>
      <c r="N1050" s="267"/>
      <c r="O1050" s="267"/>
      <c r="P1050" s="219"/>
      <c r="Q1050" s="268"/>
      <c r="R1050" s="216" t="str">
        <f ca="1">IF(ISERROR($V1050),"",OFFSET('Smelter Look-up'!$C$4,$V1050-4,0)&amp;"")</f>
        <v/>
      </c>
      <c r="S1050" s="224" t="str">
        <f t="shared" ca="1" si="27"/>
        <v/>
      </c>
      <c r="T1050" s="224" t="str">
        <f ca="1">IF(B1050="","",IF(ISERROR(MATCH($J1050,SorP!$B$1:$B$6230,0)),"",INDIRECT("'SorP'!$A$"&amp;MATCH($J1050,SorP!$B$1:$B$6230,0))))</f>
        <v/>
      </c>
      <c r="U1050" s="239"/>
      <c r="V1050" s="269" t="e">
        <f>IF(C1050="",NA(),MATCH($B1050&amp;$C1050,'Smelter Look-up'!$J:$J,0))</f>
        <v>#N/A</v>
      </c>
      <c r="W1050" s="270"/>
      <c r="X1050" s="270">
        <f t="shared" si="28"/>
        <v>0</v>
      </c>
      <c r="Y1050" s="270"/>
      <c r="Z1050" s="270"/>
      <c r="AB1050" s="272" t="str">
        <f t="shared" si="29"/>
        <v/>
      </c>
    </row>
    <row r="1051" spans="1:28" s="271" customFormat="1" ht="20.25" customHeight="1">
      <c r="A1051" s="215"/>
      <c r="B1051" s="216"/>
      <c r="C1051" s="352"/>
      <c r="D1051" s="216"/>
      <c r="E1051" s="216"/>
      <c r="F1051" s="216"/>
      <c r="G1051" s="216"/>
      <c r="H1051" s="217"/>
      <c r="I1051" s="218"/>
      <c r="J1051" s="218"/>
      <c r="K1051" s="267"/>
      <c r="L1051" s="267"/>
      <c r="M1051" s="267"/>
      <c r="N1051" s="267"/>
      <c r="O1051" s="267"/>
      <c r="P1051" s="219"/>
      <c r="Q1051" s="268"/>
      <c r="R1051" s="216" t="str">
        <f ca="1">IF(ISERROR($V1051),"",OFFSET('Smelter Look-up'!$C$4,$V1051-4,0)&amp;"")</f>
        <v/>
      </c>
      <c r="S1051" s="224" t="str">
        <f t="shared" ca="1" si="27"/>
        <v/>
      </c>
      <c r="T1051" s="224" t="str">
        <f ca="1">IF(B1051="","",IF(ISERROR(MATCH($J1051,SorP!$B$1:$B$6230,0)),"",INDIRECT("'SorP'!$A$"&amp;MATCH($J1051,SorP!$B$1:$B$6230,0))))</f>
        <v/>
      </c>
      <c r="U1051" s="239"/>
      <c r="V1051" s="269" t="e">
        <f>IF(C1051="",NA(),MATCH($B1051&amp;$C1051,'Smelter Look-up'!$J:$J,0))</f>
        <v>#N/A</v>
      </c>
      <c r="W1051" s="270"/>
      <c r="X1051" s="270">
        <f t="shared" si="28"/>
        <v>0</v>
      </c>
      <c r="Y1051" s="270"/>
      <c r="Z1051" s="270"/>
      <c r="AB1051" s="272" t="str">
        <f t="shared" si="29"/>
        <v/>
      </c>
    </row>
    <row r="1052" spans="1:28" s="271" customFormat="1" ht="20.25" customHeight="1">
      <c r="A1052" s="215"/>
      <c r="B1052" s="216"/>
      <c r="C1052" s="352"/>
      <c r="D1052" s="216"/>
      <c r="E1052" s="216"/>
      <c r="F1052" s="216"/>
      <c r="G1052" s="216"/>
      <c r="H1052" s="217"/>
      <c r="I1052" s="218"/>
      <c r="J1052" s="218"/>
      <c r="K1052" s="267"/>
      <c r="L1052" s="267"/>
      <c r="M1052" s="267"/>
      <c r="N1052" s="267"/>
      <c r="O1052" s="267"/>
      <c r="P1052" s="219"/>
      <c r="Q1052" s="268"/>
      <c r="R1052" s="216" t="str">
        <f ca="1">IF(ISERROR($V1052),"",OFFSET('Smelter Look-up'!$C$4,$V1052-4,0)&amp;"")</f>
        <v/>
      </c>
      <c r="S1052" s="224" t="str">
        <f t="shared" ca="1" si="27"/>
        <v/>
      </c>
      <c r="T1052" s="224" t="str">
        <f ca="1">IF(B1052="","",IF(ISERROR(MATCH($J1052,SorP!$B$1:$B$6230,0)),"",INDIRECT("'SorP'!$A$"&amp;MATCH($J1052,SorP!$B$1:$B$6230,0))))</f>
        <v/>
      </c>
      <c r="U1052" s="239"/>
      <c r="V1052" s="269" t="e">
        <f>IF(C1052="",NA(),MATCH($B1052&amp;$C1052,'Smelter Look-up'!$J:$J,0))</f>
        <v>#N/A</v>
      </c>
      <c r="W1052" s="270"/>
      <c r="X1052" s="270">
        <f t="shared" si="28"/>
        <v>0</v>
      </c>
      <c r="Y1052" s="270"/>
      <c r="Z1052" s="270"/>
      <c r="AB1052" s="272" t="str">
        <f t="shared" si="29"/>
        <v/>
      </c>
    </row>
    <row r="1053" spans="1:28" s="271" customFormat="1" ht="20.25" customHeight="1">
      <c r="A1053" s="215"/>
      <c r="B1053" s="216"/>
      <c r="C1053" s="352"/>
      <c r="D1053" s="216"/>
      <c r="E1053" s="216"/>
      <c r="F1053" s="216"/>
      <c r="G1053" s="216"/>
      <c r="H1053" s="217"/>
      <c r="I1053" s="218"/>
      <c r="J1053" s="218"/>
      <c r="K1053" s="267"/>
      <c r="L1053" s="267"/>
      <c r="M1053" s="267"/>
      <c r="N1053" s="267"/>
      <c r="O1053" s="267"/>
      <c r="P1053" s="219"/>
      <c r="Q1053" s="268"/>
      <c r="R1053" s="216" t="str">
        <f ca="1">IF(ISERROR($V1053),"",OFFSET('Smelter Look-up'!$C$4,$V1053-4,0)&amp;"")</f>
        <v/>
      </c>
      <c r="S1053" s="224" t="str">
        <f t="shared" ca="1" si="27"/>
        <v/>
      </c>
      <c r="T1053" s="224" t="str">
        <f ca="1">IF(B1053="","",IF(ISERROR(MATCH($J1053,SorP!$B$1:$B$6230,0)),"",INDIRECT("'SorP'!$A$"&amp;MATCH($J1053,SorP!$B$1:$B$6230,0))))</f>
        <v/>
      </c>
      <c r="U1053" s="239"/>
      <c r="V1053" s="269" t="e">
        <f>IF(C1053="",NA(),MATCH($B1053&amp;$C1053,'Smelter Look-up'!$J:$J,0))</f>
        <v>#N/A</v>
      </c>
      <c r="W1053" s="270"/>
      <c r="X1053" s="270">
        <f t="shared" si="28"/>
        <v>0</v>
      </c>
      <c r="Y1053" s="270"/>
      <c r="Z1053" s="270"/>
      <c r="AB1053" s="272" t="str">
        <f t="shared" si="29"/>
        <v/>
      </c>
    </row>
    <row r="1054" spans="1:28" s="271" customFormat="1" ht="20.25" customHeight="1">
      <c r="A1054" s="215"/>
      <c r="B1054" s="216"/>
      <c r="C1054" s="352"/>
      <c r="D1054" s="216"/>
      <c r="E1054" s="216"/>
      <c r="F1054" s="216"/>
      <c r="G1054" s="216"/>
      <c r="H1054" s="217"/>
      <c r="I1054" s="218"/>
      <c r="J1054" s="218"/>
      <c r="K1054" s="267"/>
      <c r="L1054" s="267"/>
      <c r="M1054" s="267"/>
      <c r="N1054" s="267"/>
      <c r="O1054" s="267"/>
      <c r="P1054" s="219"/>
      <c r="Q1054" s="268"/>
      <c r="R1054" s="216" t="str">
        <f ca="1">IF(ISERROR($V1054),"",OFFSET('Smelter Look-up'!$C$4,$V1054-4,0)&amp;"")</f>
        <v/>
      </c>
      <c r="S1054" s="224" t="str">
        <f t="shared" ca="1" si="27"/>
        <v/>
      </c>
      <c r="T1054" s="224" t="str">
        <f ca="1">IF(B1054="","",IF(ISERROR(MATCH($J1054,SorP!$B$1:$B$6230,0)),"",INDIRECT("'SorP'!$A$"&amp;MATCH($J1054,SorP!$B$1:$B$6230,0))))</f>
        <v/>
      </c>
      <c r="U1054" s="239"/>
      <c r="V1054" s="269" t="e">
        <f>IF(C1054="",NA(),MATCH($B1054&amp;$C1054,'Smelter Look-up'!$J:$J,0))</f>
        <v>#N/A</v>
      </c>
      <c r="W1054" s="270"/>
      <c r="X1054" s="270">
        <f t="shared" si="28"/>
        <v>0</v>
      </c>
      <c r="Y1054" s="270"/>
      <c r="Z1054" s="270"/>
      <c r="AB1054" s="272" t="str">
        <f t="shared" si="29"/>
        <v/>
      </c>
    </row>
    <row r="1055" spans="1:28" s="271" customFormat="1" ht="20.25" customHeight="1">
      <c r="A1055" s="215"/>
      <c r="B1055" s="216"/>
      <c r="C1055" s="352"/>
      <c r="D1055" s="216"/>
      <c r="E1055" s="216"/>
      <c r="F1055" s="216"/>
      <c r="G1055" s="216"/>
      <c r="H1055" s="217"/>
      <c r="I1055" s="218"/>
      <c r="J1055" s="218"/>
      <c r="K1055" s="267"/>
      <c r="L1055" s="267"/>
      <c r="M1055" s="267"/>
      <c r="N1055" s="267"/>
      <c r="O1055" s="267"/>
      <c r="P1055" s="219"/>
      <c r="Q1055" s="268"/>
      <c r="R1055" s="216" t="str">
        <f ca="1">IF(ISERROR($V1055),"",OFFSET('Smelter Look-up'!$C$4,$V1055-4,0)&amp;"")</f>
        <v/>
      </c>
      <c r="S1055" s="224" t="str">
        <f t="shared" ca="1" si="27"/>
        <v/>
      </c>
      <c r="T1055" s="224" t="str">
        <f ca="1">IF(B1055="","",IF(ISERROR(MATCH($J1055,SorP!$B$1:$B$6230,0)),"",INDIRECT("'SorP'!$A$"&amp;MATCH($J1055,SorP!$B$1:$B$6230,0))))</f>
        <v/>
      </c>
      <c r="U1055" s="239"/>
      <c r="V1055" s="269" t="e">
        <f>IF(C1055="",NA(),MATCH($B1055&amp;$C1055,'Smelter Look-up'!$J:$J,0))</f>
        <v>#N/A</v>
      </c>
      <c r="W1055" s="270"/>
      <c r="X1055" s="270">
        <f t="shared" si="28"/>
        <v>0</v>
      </c>
      <c r="Y1055" s="270"/>
      <c r="Z1055" s="270"/>
      <c r="AB1055" s="272" t="str">
        <f t="shared" si="29"/>
        <v/>
      </c>
    </row>
    <row r="1056" spans="1:28" s="271" customFormat="1" ht="20.25" customHeight="1">
      <c r="A1056" s="215"/>
      <c r="B1056" s="216"/>
      <c r="C1056" s="352"/>
      <c r="D1056" s="216"/>
      <c r="E1056" s="216"/>
      <c r="F1056" s="216"/>
      <c r="G1056" s="216"/>
      <c r="H1056" s="217"/>
      <c r="I1056" s="218"/>
      <c r="J1056" s="218"/>
      <c r="K1056" s="267"/>
      <c r="L1056" s="267"/>
      <c r="M1056" s="267"/>
      <c r="N1056" s="267"/>
      <c r="O1056" s="267"/>
      <c r="P1056" s="219"/>
      <c r="Q1056" s="268"/>
      <c r="R1056" s="216" t="str">
        <f ca="1">IF(ISERROR($V1056),"",OFFSET('Smelter Look-up'!$C$4,$V1056-4,0)&amp;"")</f>
        <v/>
      </c>
      <c r="S1056" s="224" t="str">
        <f t="shared" ca="1" si="27"/>
        <v/>
      </c>
      <c r="T1056" s="224" t="str">
        <f ca="1">IF(B1056="","",IF(ISERROR(MATCH($J1056,SorP!$B$1:$B$6230,0)),"",INDIRECT("'SorP'!$A$"&amp;MATCH($J1056,SorP!$B$1:$B$6230,0))))</f>
        <v/>
      </c>
      <c r="U1056" s="239"/>
      <c r="V1056" s="269" t="e">
        <f>IF(C1056="",NA(),MATCH($B1056&amp;$C1056,'Smelter Look-up'!$J:$J,0))</f>
        <v>#N/A</v>
      </c>
      <c r="W1056" s="270"/>
      <c r="X1056" s="270">
        <f t="shared" si="28"/>
        <v>0</v>
      </c>
      <c r="Y1056" s="270"/>
      <c r="Z1056" s="270"/>
      <c r="AB1056" s="272" t="str">
        <f t="shared" si="29"/>
        <v/>
      </c>
    </row>
    <row r="1057" spans="1:28" s="271" customFormat="1" ht="20.25" customHeight="1">
      <c r="A1057" s="215"/>
      <c r="B1057" s="216"/>
      <c r="C1057" s="352"/>
      <c r="D1057" s="216"/>
      <c r="E1057" s="216"/>
      <c r="F1057" s="216"/>
      <c r="G1057" s="216"/>
      <c r="H1057" s="217"/>
      <c r="I1057" s="218"/>
      <c r="J1057" s="218"/>
      <c r="K1057" s="267"/>
      <c r="L1057" s="267"/>
      <c r="M1057" s="267"/>
      <c r="N1057" s="267"/>
      <c r="O1057" s="267"/>
      <c r="P1057" s="219"/>
      <c r="Q1057" s="268"/>
      <c r="R1057" s="216" t="str">
        <f ca="1">IF(ISERROR($V1057),"",OFFSET('Smelter Look-up'!$C$4,$V1057-4,0)&amp;"")</f>
        <v/>
      </c>
      <c r="S1057" s="224" t="str">
        <f t="shared" ca="1" si="27"/>
        <v/>
      </c>
      <c r="T1057" s="224" t="str">
        <f ca="1">IF(B1057="","",IF(ISERROR(MATCH($J1057,SorP!$B$1:$B$6230,0)),"",INDIRECT("'SorP'!$A$"&amp;MATCH($J1057,SorP!$B$1:$B$6230,0))))</f>
        <v/>
      </c>
      <c r="U1057" s="239"/>
      <c r="V1057" s="269" t="e">
        <f>IF(C1057="",NA(),MATCH($B1057&amp;$C1057,'Smelter Look-up'!$J:$J,0))</f>
        <v>#N/A</v>
      </c>
      <c r="W1057" s="270"/>
      <c r="X1057" s="270">
        <f t="shared" si="28"/>
        <v>0</v>
      </c>
      <c r="Y1057" s="270"/>
      <c r="Z1057" s="270"/>
      <c r="AB1057" s="272" t="str">
        <f t="shared" si="29"/>
        <v/>
      </c>
    </row>
    <row r="1058" spans="1:28" s="271" customFormat="1" ht="20.25" customHeight="1">
      <c r="A1058" s="215"/>
      <c r="B1058" s="216"/>
      <c r="C1058" s="352"/>
      <c r="D1058" s="216"/>
      <c r="E1058" s="216"/>
      <c r="F1058" s="216"/>
      <c r="G1058" s="216"/>
      <c r="H1058" s="217"/>
      <c r="I1058" s="218"/>
      <c r="J1058" s="218"/>
      <c r="K1058" s="267"/>
      <c r="L1058" s="267"/>
      <c r="M1058" s="267"/>
      <c r="N1058" s="267"/>
      <c r="O1058" s="267"/>
      <c r="P1058" s="219"/>
      <c r="Q1058" s="268"/>
      <c r="R1058" s="216" t="str">
        <f ca="1">IF(ISERROR($V1058),"",OFFSET('Smelter Look-up'!$C$4,$V1058-4,0)&amp;"")</f>
        <v/>
      </c>
      <c r="S1058" s="224" t="str">
        <f t="shared" ca="1" si="27"/>
        <v/>
      </c>
      <c r="T1058" s="224" t="str">
        <f ca="1">IF(B1058="","",IF(ISERROR(MATCH($J1058,SorP!$B$1:$B$6230,0)),"",INDIRECT("'SorP'!$A$"&amp;MATCH($J1058,SorP!$B$1:$B$6230,0))))</f>
        <v/>
      </c>
      <c r="U1058" s="239"/>
      <c r="V1058" s="269" t="e">
        <f>IF(C1058="",NA(),MATCH($B1058&amp;$C1058,'Smelter Look-up'!$J:$J,0))</f>
        <v>#N/A</v>
      </c>
      <c r="W1058" s="270"/>
      <c r="X1058" s="270">
        <f t="shared" si="28"/>
        <v>0</v>
      </c>
      <c r="Y1058" s="270"/>
      <c r="Z1058" s="270"/>
      <c r="AB1058" s="272" t="str">
        <f t="shared" si="29"/>
        <v/>
      </c>
    </row>
    <row r="1059" spans="1:28" s="271" customFormat="1" ht="20.25" customHeight="1">
      <c r="A1059" s="215"/>
      <c r="B1059" s="216"/>
      <c r="C1059" s="352"/>
      <c r="D1059" s="216"/>
      <c r="E1059" s="216"/>
      <c r="F1059" s="216"/>
      <c r="G1059" s="216"/>
      <c r="H1059" s="217"/>
      <c r="I1059" s="218"/>
      <c r="J1059" s="218"/>
      <c r="K1059" s="267"/>
      <c r="L1059" s="267"/>
      <c r="M1059" s="267"/>
      <c r="N1059" s="267"/>
      <c r="O1059" s="267"/>
      <c r="P1059" s="219"/>
      <c r="Q1059" s="268"/>
      <c r="R1059" s="216" t="str">
        <f ca="1">IF(ISERROR($V1059),"",OFFSET('Smelter Look-up'!$C$4,$V1059-4,0)&amp;"")</f>
        <v/>
      </c>
      <c r="S1059" s="224" t="str">
        <f t="shared" ca="1" si="27"/>
        <v/>
      </c>
      <c r="T1059" s="224" t="str">
        <f ca="1">IF(B1059="","",IF(ISERROR(MATCH($J1059,SorP!$B$1:$B$6230,0)),"",INDIRECT("'SorP'!$A$"&amp;MATCH($J1059,SorP!$B$1:$B$6230,0))))</f>
        <v/>
      </c>
      <c r="U1059" s="239"/>
      <c r="V1059" s="269" t="e">
        <f>IF(C1059="",NA(),MATCH($B1059&amp;$C1059,'Smelter Look-up'!$J:$J,0))</f>
        <v>#N/A</v>
      </c>
      <c r="W1059" s="270"/>
      <c r="X1059" s="270">
        <f t="shared" si="28"/>
        <v>0</v>
      </c>
      <c r="Y1059" s="270"/>
      <c r="Z1059" s="270"/>
      <c r="AB1059" s="272" t="str">
        <f t="shared" si="29"/>
        <v/>
      </c>
    </row>
    <row r="1060" spans="1:28" s="271" customFormat="1" ht="20.25" customHeight="1">
      <c r="A1060" s="215"/>
      <c r="B1060" s="216"/>
      <c r="C1060" s="352"/>
      <c r="D1060" s="216"/>
      <c r="E1060" s="216"/>
      <c r="F1060" s="216"/>
      <c r="G1060" s="216"/>
      <c r="H1060" s="217"/>
      <c r="I1060" s="218"/>
      <c r="J1060" s="218"/>
      <c r="K1060" s="267"/>
      <c r="L1060" s="267"/>
      <c r="M1060" s="267"/>
      <c r="N1060" s="267"/>
      <c r="O1060" s="267"/>
      <c r="P1060" s="219"/>
      <c r="Q1060" s="268"/>
      <c r="R1060" s="216" t="str">
        <f ca="1">IF(ISERROR($V1060),"",OFFSET('Smelter Look-up'!$C$4,$V1060-4,0)&amp;"")</f>
        <v/>
      </c>
      <c r="S1060" s="224" t="str">
        <f t="shared" ca="1" si="27"/>
        <v/>
      </c>
      <c r="T1060" s="224" t="str">
        <f ca="1">IF(B1060="","",IF(ISERROR(MATCH($J1060,SorP!$B$1:$B$6230,0)),"",INDIRECT("'SorP'!$A$"&amp;MATCH($J1060,SorP!$B$1:$B$6230,0))))</f>
        <v/>
      </c>
      <c r="U1060" s="239"/>
      <c r="V1060" s="269" t="e">
        <f>IF(C1060="",NA(),MATCH($B1060&amp;$C1060,'Smelter Look-up'!$J:$J,0))</f>
        <v>#N/A</v>
      </c>
      <c r="W1060" s="270"/>
      <c r="X1060" s="270">
        <f t="shared" si="28"/>
        <v>0</v>
      </c>
      <c r="Y1060" s="270"/>
      <c r="Z1060" s="270"/>
      <c r="AB1060" s="272" t="str">
        <f t="shared" si="29"/>
        <v/>
      </c>
    </row>
    <row r="1061" spans="1:28" s="271" customFormat="1" ht="20.25" customHeight="1">
      <c r="A1061" s="215"/>
      <c r="B1061" s="216"/>
      <c r="C1061" s="352"/>
      <c r="D1061" s="216"/>
      <c r="E1061" s="216"/>
      <c r="F1061" s="216"/>
      <c r="G1061" s="216"/>
      <c r="H1061" s="217"/>
      <c r="I1061" s="218"/>
      <c r="J1061" s="218"/>
      <c r="K1061" s="267"/>
      <c r="L1061" s="267"/>
      <c r="M1061" s="267"/>
      <c r="N1061" s="267"/>
      <c r="O1061" s="267"/>
      <c r="P1061" s="219"/>
      <c r="Q1061" s="268"/>
      <c r="R1061" s="216" t="str">
        <f ca="1">IF(ISERROR($V1061),"",OFFSET('Smelter Look-up'!$C$4,$V1061-4,0)&amp;"")</f>
        <v/>
      </c>
      <c r="S1061" s="224" t="str">
        <f t="shared" ca="1" si="27"/>
        <v/>
      </c>
      <c r="T1061" s="224" t="str">
        <f ca="1">IF(B1061="","",IF(ISERROR(MATCH($J1061,SorP!$B$1:$B$6230,0)),"",INDIRECT("'SorP'!$A$"&amp;MATCH($J1061,SorP!$B$1:$B$6230,0))))</f>
        <v/>
      </c>
      <c r="U1061" s="239"/>
      <c r="V1061" s="269" t="e">
        <f>IF(C1061="",NA(),MATCH($B1061&amp;$C1061,'Smelter Look-up'!$J:$J,0))</f>
        <v>#N/A</v>
      </c>
      <c r="W1061" s="270"/>
      <c r="X1061" s="270">
        <f t="shared" si="28"/>
        <v>0</v>
      </c>
      <c r="Y1061" s="270"/>
      <c r="Z1061" s="270"/>
      <c r="AB1061" s="272" t="str">
        <f t="shared" si="29"/>
        <v/>
      </c>
    </row>
    <row r="1062" spans="1:28" s="271" customFormat="1" ht="20.25" customHeight="1">
      <c r="A1062" s="215"/>
      <c r="B1062" s="216"/>
      <c r="C1062" s="352"/>
      <c r="D1062" s="216"/>
      <c r="E1062" s="216"/>
      <c r="F1062" s="216"/>
      <c r="G1062" s="216"/>
      <c r="H1062" s="217"/>
      <c r="I1062" s="218"/>
      <c r="J1062" s="218"/>
      <c r="K1062" s="267"/>
      <c r="L1062" s="267"/>
      <c r="M1062" s="267"/>
      <c r="N1062" s="267"/>
      <c r="O1062" s="267"/>
      <c r="P1062" s="219"/>
      <c r="Q1062" s="268"/>
      <c r="R1062" s="216" t="str">
        <f ca="1">IF(ISERROR($V1062),"",OFFSET('Smelter Look-up'!$C$4,$V1062-4,0)&amp;"")</f>
        <v/>
      </c>
      <c r="S1062" s="224" t="str">
        <f t="shared" ca="1" si="27"/>
        <v/>
      </c>
      <c r="T1062" s="224" t="str">
        <f ca="1">IF(B1062="","",IF(ISERROR(MATCH($J1062,SorP!$B$1:$B$6230,0)),"",INDIRECT("'SorP'!$A$"&amp;MATCH($J1062,SorP!$B$1:$B$6230,0))))</f>
        <v/>
      </c>
      <c r="U1062" s="239"/>
      <c r="V1062" s="269" t="e">
        <f>IF(C1062="",NA(),MATCH($B1062&amp;$C1062,'Smelter Look-up'!$J:$J,0))</f>
        <v>#N/A</v>
      </c>
      <c r="W1062" s="270"/>
      <c r="X1062" s="270">
        <f t="shared" si="28"/>
        <v>0</v>
      </c>
      <c r="Y1062" s="270"/>
      <c r="Z1062" s="270"/>
      <c r="AB1062" s="272" t="str">
        <f t="shared" si="29"/>
        <v/>
      </c>
    </row>
    <row r="1063" spans="1:28" s="271" customFormat="1" ht="20.25" customHeight="1">
      <c r="A1063" s="215"/>
      <c r="B1063" s="216"/>
      <c r="C1063" s="352"/>
      <c r="D1063" s="216"/>
      <c r="E1063" s="216"/>
      <c r="F1063" s="216"/>
      <c r="G1063" s="216"/>
      <c r="H1063" s="217"/>
      <c r="I1063" s="218"/>
      <c r="J1063" s="218"/>
      <c r="K1063" s="267"/>
      <c r="L1063" s="267"/>
      <c r="M1063" s="267"/>
      <c r="N1063" s="267"/>
      <c r="O1063" s="267"/>
      <c r="P1063" s="219"/>
      <c r="Q1063" s="268"/>
      <c r="R1063" s="216" t="str">
        <f ca="1">IF(ISERROR($V1063),"",OFFSET('Smelter Look-up'!$C$4,$V1063-4,0)&amp;"")</f>
        <v/>
      </c>
      <c r="S1063" s="224" t="str">
        <f t="shared" ca="1" si="27"/>
        <v/>
      </c>
      <c r="T1063" s="224" t="str">
        <f ca="1">IF(B1063="","",IF(ISERROR(MATCH($J1063,SorP!$B$1:$B$6230,0)),"",INDIRECT("'SorP'!$A$"&amp;MATCH($J1063,SorP!$B$1:$B$6230,0))))</f>
        <v/>
      </c>
      <c r="U1063" s="239"/>
      <c r="V1063" s="269" t="e">
        <f>IF(C1063="",NA(),MATCH($B1063&amp;$C1063,'Smelter Look-up'!$J:$J,0))</f>
        <v>#N/A</v>
      </c>
      <c r="W1063" s="270"/>
      <c r="X1063" s="270">
        <f t="shared" si="28"/>
        <v>0</v>
      </c>
      <c r="Y1063" s="270"/>
      <c r="Z1063" s="270"/>
      <c r="AB1063" s="272" t="str">
        <f t="shared" si="29"/>
        <v/>
      </c>
    </row>
    <row r="1064" spans="1:28" s="271" customFormat="1" ht="20.25" customHeight="1">
      <c r="A1064" s="215"/>
      <c r="B1064" s="216"/>
      <c r="C1064" s="352"/>
      <c r="D1064" s="216"/>
      <c r="E1064" s="216"/>
      <c r="F1064" s="216"/>
      <c r="G1064" s="216"/>
      <c r="H1064" s="217"/>
      <c r="I1064" s="218"/>
      <c r="J1064" s="218"/>
      <c r="K1064" s="267"/>
      <c r="L1064" s="267"/>
      <c r="M1064" s="267"/>
      <c r="N1064" s="267"/>
      <c r="O1064" s="267"/>
      <c r="P1064" s="219"/>
      <c r="Q1064" s="268"/>
      <c r="R1064" s="216" t="str">
        <f ca="1">IF(ISERROR($V1064),"",OFFSET('Smelter Look-up'!$C$4,$V1064-4,0)&amp;"")</f>
        <v/>
      </c>
      <c r="S1064" s="224" t="str">
        <f t="shared" ca="1" si="27"/>
        <v/>
      </c>
      <c r="T1064" s="224" t="str">
        <f ca="1">IF(B1064="","",IF(ISERROR(MATCH($J1064,SorP!$B$1:$B$6230,0)),"",INDIRECT("'SorP'!$A$"&amp;MATCH($J1064,SorP!$B$1:$B$6230,0))))</f>
        <v/>
      </c>
      <c r="U1064" s="239"/>
      <c r="V1064" s="269" t="e">
        <f>IF(C1064="",NA(),MATCH($B1064&amp;$C1064,'Smelter Look-up'!$J:$J,0))</f>
        <v>#N/A</v>
      </c>
      <c r="W1064" s="270"/>
      <c r="X1064" s="270">
        <f t="shared" si="28"/>
        <v>0</v>
      </c>
      <c r="Y1064" s="270"/>
      <c r="Z1064" s="270"/>
      <c r="AB1064" s="272" t="str">
        <f t="shared" si="29"/>
        <v/>
      </c>
    </row>
    <row r="1065" spans="1:28" s="271" customFormat="1" ht="20.25" customHeight="1">
      <c r="A1065" s="215"/>
      <c r="B1065" s="216"/>
      <c r="C1065" s="352"/>
      <c r="D1065" s="216"/>
      <c r="E1065" s="216"/>
      <c r="F1065" s="216"/>
      <c r="G1065" s="216"/>
      <c r="H1065" s="217"/>
      <c r="I1065" s="218"/>
      <c r="J1065" s="218"/>
      <c r="K1065" s="267"/>
      <c r="L1065" s="267"/>
      <c r="M1065" s="267"/>
      <c r="N1065" s="267"/>
      <c r="O1065" s="267"/>
      <c r="P1065" s="219"/>
      <c r="Q1065" s="268"/>
      <c r="R1065" s="216" t="str">
        <f ca="1">IF(ISERROR($V1065),"",OFFSET('Smelter Look-up'!$C$4,$V1065-4,0)&amp;"")</f>
        <v/>
      </c>
      <c r="S1065" s="224" t="str">
        <f t="shared" ca="1" si="27"/>
        <v/>
      </c>
      <c r="T1065" s="224" t="str">
        <f ca="1">IF(B1065="","",IF(ISERROR(MATCH($J1065,SorP!$B$1:$B$6230,0)),"",INDIRECT("'SorP'!$A$"&amp;MATCH($J1065,SorP!$B$1:$B$6230,0))))</f>
        <v/>
      </c>
      <c r="U1065" s="239"/>
      <c r="V1065" s="269" t="e">
        <f>IF(C1065="",NA(),MATCH($B1065&amp;$C1065,'Smelter Look-up'!$J:$J,0))</f>
        <v>#N/A</v>
      </c>
      <c r="W1065" s="270"/>
      <c r="X1065" s="270">
        <f t="shared" si="28"/>
        <v>0</v>
      </c>
      <c r="Y1065" s="270"/>
      <c r="Z1065" s="270"/>
      <c r="AB1065" s="272" t="str">
        <f t="shared" si="29"/>
        <v/>
      </c>
    </row>
    <row r="1066" spans="1:28" s="271" customFormat="1" ht="20.25" customHeight="1">
      <c r="A1066" s="215"/>
      <c r="B1066" s="216"/>
      <c r="C1066" s="352"/>
      <c r="D1066" s="216"/>
      <c r="E1066" s="216"/>
      <c r="F1066" s="216"/>
      <c r="G1066" s="216"/>
      <c r="H1066" s="217"/>
      <c r="I1066" s="218"/>
      <c r="J1066" s="218"/>
      <c r="K1066" s="267"/>
      <c r="L1066" s="267"/>
      <c r="M1066" s="267"/>
      <c r="N1066" s="267"/>
      <c r="O1066" s="267"/>
      <c r="P1066" s="219"/>
      <c r="Q1066" s="268"/>
      <c r="R1066" s="216" t="str">
        <f ca="1">IF(ISERROR($V1066),"",OFFSET('Smelter Look-up'!$C$4,$V1066-4,0)&amp;"")</f>
        <v/>
      </c>
      <c r="S1066" s="224" t="str">
        <f t="shared" ca="1" si="27"/>
        <v/>
      </c>
      <c r="T1066" s="224" t="str">
        <f ca="1">IF(B1066="","",IF(ISERROR(MATCH($J1066,SorP!$B$1:$B$6230,0)),"",INDIRECT("'SorP'!$A$"&amp;MATCH($J1066,SorP!$B$1:$B$6230,0))))</f>
        <v/>
      </c>
      <c r="U1066" s="239"/>
      <c r="V1066" s="269" t="e">
        <f>IF(C1066="",NA(),MATCH($B1066&amp;$C1066,'Smelter Look-up'!$J:$J,0))</f>
        <v>#N/A</v>
      </c>
      <c r="W1066" s="270"/>
      <c r="X1066" s="270">
        <f t="shared" si="28"/>
        <v>0</v>
      </c>
      <c r="Y1066" s="270"/>
      <c r="Z1066" s="270"/>
      <c r="AB1066" s="272" t="str">
        <f t="shared" si="29"/>
        <v/>
      </c>
    </row>
    <row r="1067" spans="1:28" s="271" customFormat="1" ht="20.25" customHeight="1">
      <c r="A1067" s="215"/>
      <c r="B1067" s="216"/>
      <c r="C1067" s="352"/>
      <c r="D1067" s="216"/>
      <c r="E1067" s="216"/>
      <c r="F1067" s="216"/>
      <c r="G1067" s="216"/>
      <c r="H1067" s="217"/>
      <c r="I1067" s="218"/>
      <c r="J1067" s="218"/>
      <c r="K1067" s="267"/>
      <c r="L1067" s="267"/>
      <c r="M1067" s="267"/>
      <c r="N1067" s="267"/>
      <c r="O1067" s="267"/>
      <c r="P1067" s="219"/>
      <c r="Q1067" s="268"/>
      <c r="R1067" s="216" t="str">
        <f ca="1">IF(ISERROR($V1067),"",OFFSET('Smelter Look-up'!$C$4,$V1067-4,0)&amp;"")</f>
        <v/>
      </c>
      <c r="S1067" s="224" t="str">
        <f t="shared" ca="1" si="27"/>
        <v/>
      </c>
      <c r="T1067" s="224" t="str">
        <f ca="1">IF(B1067="","",IF(ISERROR(MATCH($J1067,SorP!$B$1:$B$6230,0)),"",INDIRECT("'SorP'!$A$"&amp;MATCH($J1067,SorP!$B$1:$B$6230,0))))</f>
        <v/>
      </c>
      <c r="U1067" s="239"/>
      <c r="V1067" s="269" t="e">
        <f>IF(C1067="",NA(),MATCH($B1067&amp;$C1067,'Smelter Look-up'!$J:$J,0))</f>
        <v>#N/A</v>
      </c>
      <c r="W1067" s="270"/>
      <c r="X1067" s="270">
        <f t="shared" si="28"/>
        <v>0</v>
      </c>
      <c r="Y1067" s="270"/>
      <c r="Z1067" s="270"/>
      <c r="AB1067" s="272" t="str">
        <f t="shared" si="29"/>
        <v/>
      </c>
    </row>
    <row r="1068" spans="1:28" s="271" customFormat="1" ht="20.25" customHeight="1">
      <c r="A1068" s="215"/>
      <c r="B1068" s="216"/>
      <c r="C1068" s="352"/>
      <c r="D1068" s="216"/>
      <c r="E1068" s="216"/>
      <c r="F1068" s="216"/>
      <c r="G1068" s="216"/>
      <c r="H1068" s="217"/>
      <c r="I1068" s="218"/>
      <c r="J1068" s="218"/>
      <c r="K1068" s="267"/>
      <c r="L1068" s="267"/>
      <c r="M1068" s="267"/>
      <c r="N1068" s="267"/>
      <c r="O1068" s="267"/>
      <c r="P1068" s="219"/>
      <c r="Q1068" s="268"/>
      <c r="R1068" s="216" t="str">
        <f ca="1">IF(ISERROR($V1068),"",OFFSET('Smelter Look-up'!$C$4,$V1068-4,0)&amp;"")</f>
        <v/>
      </c>
      <c r="S1068" s="224" t="str">
        <f t="shared" ca="1" si="27"/>
        <v/>
      </c>
      <c r="T1068" s="224" t="str">
        <f ca="1">IF(B1068="","",IF(ISERROR(MATCH($J1068,SorP!$B$1:$B$6230,0)),"",INDIRECT("'SorP'!$A$"&amp;MATCH($J1068,SorP!$B$1:$B$6230,0))))</f>
        <v/>
      </c>
      <c r="U1068" s="239"/>
      <c r="V1068" s="269" t="e">
        <f>IF(C1068="",NA(),MATCH($B1068&amp;$C1068,'Smelter Look-up'!$J:$J,0))</f>
        <v>#N/A</v>
      </c>
      <c r="W1068" s="270"/>
      <c r="X1068" s="270">
        <f t="shared" si="28"/>
        <v>0</v>
      </c>
      <c r="Y1068" s="270"/>
      <c r="Z1068" s="270"/>
      <c r="AB1068" s="272" t="str">
        <f t="shared" si="29"/>
        <v/>
      </c>
    </row>
    <row r="1069" spans="1:28" s="271" customFormat="1" ht="20.25" customHeight="1">
      <c r="A1069" s="215"/>
      <c r="B1069" s="216"/>
      <c r="C1069" s="352"/>
      <c r="D1069" s="216"/>
      <c r="E1069" s="216"/>
      <c r="F1069" s="216"/>
      <c r="G1069" s="216"/>
      <c r="H1069" s="217"/>
      <c r="I1069" s="218"/>
      <c r="J1069" s="218"/>
      <c r="K1069" s="267"/>
      <c r="L1069" s="267"/>
      <c r="M1069" s="267"/>
      <c r="N1069" s="267"/>
      <c r="O1069" s="267"/>
      <c r="P1069" s="219"/>
      <c r="Q1069" s="268"/>
      <c r="R1069" s="216" t="str">
        <f ca="1">IF(ISERROR($V1069),"",OFFSET('Smelter Look-up'!$C$4,$V1069-4,0)&amp;"")</f>
        <v/>
      </c>
      <c r="S1069" s="224" t="str">
        <f t="shared" ca="1" si="27"/>
        <v/>
      </c>
      <c r="T1069" s="224" t="str">
        <f ca="1">IF(B1069="","",IF(ISERROR(MATCH($J1069,SorP!$B$1:$B$6230,0)),"",INDIRECT("'SorP'!$A$"&amp;MATCH($J1069,SorP!$B$1:$B$6230,0))))</f>
        <v/>
      </c>
      <c r="U1069" s="239"/>
      <c r="V1069" s="269" t="e">
        <f>IF(C1069="",NA(),MATCH($B1069&amp;$C1069,'Smelter Look-up'!$J:$J,0))</f>
        <v>#N/A</v>
      </c>
      <c r="W1069" s="270"/>
      <c r="X1069" s="270">
        <f t="shared" si="28"/>
        <v>0</v>
      </c>
      <c r="Y1069" s="270"/>
      <c r="Z1069" s="270"/>
      <c r="AB1069" s="272" t="str">
        <f t="shared" si="29"/>
        <v/>
      </c>
    </row>
    <row r="1070" spans="1:28" s="271" customFormat="1" ht="20.25" customHeight="1">
      <c r="A1070" s="215"/>
      <c r="B1070" s="216"/>
      <c r="C1070" s="352"/>
      <c r="D1070" s="216"/>
      <c r="E1070" s="216"/>
      <c r="F1070" s="216"/>
      <c r="G1070" s="216"/>
      <c r="H1070" s="217"/>
      <c r="I1070" s="218"/>
      <c r="J1070" s="218"/>
      <c r="K1070" s="267"/>
      <c r="L1070" s="267"/>
      <c r="M1070" s="267"/>
      <c r="N1070" s="267"/>
      <c r="O1070" s="267"/>
      <c r="P1070" s="219"/>
      <c r="Q1070" s="268"/>
      <c r="R1070" s="216" t="str">
        <f ca="1">IF(ISERROR($V1070),"",OFFSET('Smelter Look-up'!$C$4,$V1070-4,0)&amp;"")</f>
        <v/>
      </c>
      <c r="S1070" s="224" t="str">
        <f t="shared" ca="1" si="27"/>
        <v/>
      </c>
      <c r="T1070" s="224" t="str">
        <f ca="1">IF(B1070="","",IF(ISERROR(MATCH($J1070,SorP!$B$1:$B$6230,0)),"",INDIRECT("'SorP'!$A$"&amp;MATCH($J1070,SorP!$B$1:$B$6230,0))))</f>
        <v/>
      </c>
      <c r="U1070" s="239"/>
      <c r="V1070" s="269" t="e">
        <f>IF(C1070="",NA(),MATCH($B1070&amp;$C1070,'Smelter Look-up'!$J:$J,0))</f>
        <v>#N/A</v>
      </c>
      <c r="W1070" s="270"/>
      <c r="X1070" s="270">
        <f t="shared" si="28"/>
        <v>0</v>
      </c>
      <c r="Y1070" s="270"/>
      <c r="Z1070" s="270"/>
      <c r="AB1070" s="272" t="str">
        <f t="shared" si="29"/>
        <v/>
      </c>
    </row>
    <row r="1071" spans="1:28" s="271" customFormat="1" ht="20.25" customHeight="1">
      <c r="A1071" s="215"/>
      <c r="B1071" s="216"/>
      <c r="C1071" s="352"/>
      <c r="D1071" s="216"/>
      <c r="E1071" s="216"/>
      <c r="F1071" s="216"/>
      <c r="G1071" s="216"/>
      <c r="H1071" s="217"/>
      <c r="I1071" s="218"/>
      <c r="J1071" s="218"/>
      <c r="K1071" s="267"/>
      <c r="L1071" s="267"/>
      <c r="M1071" s="267"/>
      <c r="N1071" s="267"/>
      <c r="O1071" s="267"/>
      <c r="P1071" s="219"/>
      <c r="Q1071" s="268"/>
      <c r="R1071" s="216" t="str">
        <f ca="1">IF(ISERROR($V1071),"",OFFSET('Smelter Look-up'!$C$4,$V1071-4,0)&amp;"")</f>
        <v/>
      </c>
      <c r="S1071" s="224" t="str">
        <f t="shared" ca="1" si="27"/>
        <v/>
      </c>
      <c r="T1071" s="224" t="str">
        <f ca="1">IF(B1071="","",IF(ISERROR(MATCH($J1071,SorP!$B$1:$B$6230,0)),"",INDIRECT("'SorP'!$A$"&amp;MATCH($J1071,SorP!$B$1:$B$6230,0))))</f>
        <v/>
      </c>
      <c r="U1071" s="239"/>
      <c r="V1071" s="269" t="e">
        <f>IF(C1071="",NA(),MATCH($B1071&amp;$C1071,'Smelter Look-up'!$J:$J,0))</f>
        <v>#N/A</v>
      </c>
      <c r="W1071" s="270"/>
      <c r="X1071" s="270">
        <f t="shared" si="28"/>
        <v>0</v>
      </c>
      <c r="Y1071" s="270"/>
      <c r="Z1071" s="270"/>
      <c r="AB1071" s="272" t="str">
        <f t="shared" si="29"/>
        <v/>
      </c>
    </row>
    <row r="1072" spans="1:28" s="271" customFormat="1" ht="20.25" customHeight="1">
      <c r="A1072" s="215"/>
      <c r="B1072" s="216"/>
      <c r="C1072" s="352"/>
      <c r="D1072" s="216"/>
      <c r="E1072" s="216"/>
      <c r="F1072" s="216"/>
      <c r="G1072" s="216"/>
      <c r="H1072" s="217"/>
      <c r="I1072" s="218"/>
      <c r="J1072" s="218"/>
      <c r="K1072" s="267"/>
      <c r="L1072" s="267"/>
      <c r="M1072" s="267"/>
      <c r="N1072" s="267"/>
      <c r="O1072" s="267"/>
      <c r="P1072" s="219"/>
      <c r="Q1072" s="268"/>
      <c r="R1072" s="216" t="str">
        <f ca="1">IF(ISERROR($V1072),"",OFFSET('Smelter Look-up'!$C$4,$V1072-4,0)&amp;"")</f>
        <v/>
      </c>
      <c r="S1072" s="224" t="str">
        <f t="shared" ca="1" si="27"/>
        <v/>
      </c>
      <c r="T1072" s="224" t="str">
        <f ca="1">IF(B1072="","",IF(ISERROR(MATCH($J1072,SorP!$B$1:$B$6230,0)),"",INDIRECT("'SorP'!$A$"&amp;MATCH($J1072,SorP!$B$1:$B$6230,0))))</f>
        <v/>
      </c>
      <c r="U1072" s="239"/>
      <c r="V1072" s="269" t="e">
        <f>IF(C1072="",NA(),MATCH($B1072&amp;$C1072,'Smelter Look-up'!$J:$J,0))</f>
        <v>#N/A</v>
      </c>
      <c r="W1072" s="270"/>
      <c r="X1072" s="270">
        <f t="shared" si="28"/>
        <v>0</v>
      </c>
      <c r="Y1072" s="270"/>
      <c r="Z1072" s="270"/>
      <c r="AB1072" s="272" t="str">
        <f t="shared" si="29"/>
        <v/>
      </c>
    </row>
    <row r="1073" spans="1:28" s="271" customFormat="1" ht="20.25" customHeight="1">
      <c r="A1073" s="215"/>
      <c r="B1073" s="216"/>
      <c r="C1073" s="352"/>
      <c r="D1073" s="216"/>
      <c r="E1073" s="216"/>
      <c r="F1073" s="216"/>
      <c r="G1073" s="216"/>
      <c r="H1073" s="217"/>
      <c r="I1073" s="218"/>
      <c r="J1073" s="218"/>
      <c r="K1073" s="267"/>
      <c r="L1073" s="267"/>
      <c r="M1073" s="267"/>
      <c r="N1073" s="267"/>
      <c r="O1073" s="267"/>
      <c r="P1073" s="219"/>
      <c r="Q1073" s="268"/>
      <c r="R1073" s="216" t="str">
        <f ca="1">IF(ISERROR($V1073),"",OFFSET('Smelter Look-up'!$C$4,$V1073-4,0)&amp;"")</f>
        <v/>
      </c>
      <c r="S1073" s="224" t="str">
        <f t="shared" ca="1" si="27"/>
        <v/>
      </c>
      <c r="T1073" s="224" t="str">
        <f ca="1">IF(B1073="","",IF(ISERROR(MATCH($J1073,SorP!$B$1:$B$6230,0)),"",INDIRECT("'SorP'!$A$"&amp;MATCH($J1073,SorP!$B$1:$B$6230,0))))</f>
        <v/>
      </c>
      <c r="U1073" s="239"/>
      <c r="V1073" s="269" t="e">
        <f>IF(C1073="",NA(),MATCH($B1073&amp;$C1073,'Smelter Look-up'!$J:$J,0))</f>
        <v>#N/A</v>
      </c>
      <c r="W1073" s="270"/>
      <c r="X1073" s="270">
        <f t="shared" si="28"/>
        <v>0</v>
      </c>
      <c r="Y1073" s="270"/>
      <c r="Z1073" s="270"/>
      <c r="AB1073" s="272" t="str">
        <f t="shared" si="29"/>
        <v/>
      </c>
    </row>
    <row r="1074" spans="1:28" s="271" customFormat="1" ht="20.25" customHeight="1">
      <c r="A1074" s="215"/>
      <c r="B1074" s="216"/>
      <c r="C1074" s="352"/>
      <c r="D1074" s="216"/>
      <c r="E1074" s="216"/>
      <c r="F1074" s="216"/>
      <c r="G1074" s="216"/>
      <c r="H1074" s="217"/>
      <c r="I1074" s="218"/>
      <c r="J1074" s="218"/>
      <c r="K1074" s="267"/>
      <c r="L1074" s="267"/>
      <c r="M1074" s="267"/>
      <c r="N1074" s="267"/>
      <c r="O1074" s="267"/>
      <c r="P1074" s="219"/>
      <c r="Q1074" s="268"/>
      <c r="R1074" s="216" t="str">
        <f ca="1">IF(ISERROR($V1074),"",OFFSET('Smelter Look-up'!$C$4,$V1074-4,0)&amp;"")</f>
        <v/>
      </c>
      <c r="S1074" s="224" t="str">
        <f t="shared" ca="1" si="27"/>
        <v/>
      </c>
      <c r="T1074" s="224" t="str">
        <f ca="1">IF(B1074="","",IF(ISERROR(MATCH($J1074,SorP!$B$1:$B$6230,0)),"",INDIRECT("'SorP'!$A$"&amp;MATCH($J1074,SorP!$B$1:$B$6230,0))))</f>
        <v/>
      </c>
      <c r="U1074" s="239"/>
      <c r="V1074" s="269" t="e">
        <f>IF(C1074="",NA(),MATCH($B1074&amp;$C1074,'Smelter Look-up'!$J:$J,0))</f>
        <v>#N/A</v>
      </c>
      <c r="W1074" s="270"/>
      <c r="X1074" s="270">
        <f t="shared" si="28"/>
        <v>0</v>
      </c>
      <c r="Y1074" s="270"/>
      <c r="Z1074" s="270"/>
      <c r="AB1074" s="272" t="str">
        <f t="shared" si="29"/>
        <v/>
      </c>
    </row>
    <row r="1075" spans="1:28" s="271" customFormat="1" ht="20.25" customHeight="1">
      <c r="A1075" s="215"/>
      <c r="B1075" s="216"/>
      <c r="C1075" s="352"/>
      <c r="D1075" s="216"/>
      <c r="E1075" s="216"/>
      <c r="F1075" s="216"/>
      <c r="G1075" s="216"/>
      <c r="H1075" s="217"/>
      <c r="I1075" s="218"/>
      <c r="J1075" s="218"/>
      <c r="K1075" s="267"/>
      <c r="L1075" s="267"/>
      <c r="M1075" s="267"/>
      <c r="N1075" s="267"/>
      <c r="O1075" s="267"/>
      <c r="P1075" s="219"/>
      <c r="Q1075" s="268"/>
      <c r="R1075" s="216" t="str">
        <f ca="1">IF(ISERROR($V1075),"",OFFSET('Smelter Look-up'!$C$4,$V1075-4,0)&amp;"")</f>
        <v/>
      </c>
      <c r="S1075" s="224" t="str">
        <f t="shared" ca="1" si="27"/>
        <v/>
      </c>
      <c r="T1075" s="224" t="str">
        <f ca="1">IF(B1075="","",IF(ISERROR(MATCH($J1075,SorP!$B$1:$B$6230,0)),"",INDIRECT("'SorP'!$A$"&amp;MATCH($J1075,SorP!$B$1:$B$6230,0))))</f>
        <v/>
      </c>
      <c r="U1075" s="239"/>
      <c r="V1075" s="269" t="e">
        <f>IF(C1075="",NA(),MATCH($B1075&amp;$C1075,'Smelter Look-up'!$J:$J,0))</f>
        <v>#N/A</v>
      </c>
      <c r="W1075" s="270"/>
      <c r="X1075" s="270">
        <f t="shared" si="28"/>
        <v>0</v>
      </c>
      <c r="Y1075" s="270"/>
      <c r="Z1075" s="270"/>
      <c r="AB1075" s="272" t="str">
        <f t="shared" si="29"/>
        <v/>
      </c>
    </row>
    <row r="1076" spans="1:28" s="271" customFormat="1" ht="20.25" customHeight="1">
      <c r="A1076" s="215"/>
      <c r="B1076" s="216"/>
      <c r="C1076" s="352"/>
      <c r="D1076" s="216"/>
      <c r="E1076" s="216"/>
      <c r="F1076" s="216"/>
      <c r="G1076" s="216"/>
      <c r="H1076" s="217"/>
      <c r="I1076" s="218"/>
      <c r="J1076" s="218"/>
      <c r="K1076" s="267"/>
      <c r="L1076" s="267"/>
      <c r="M1076" s="267"/>
      <c r="N1076" s="267"/>
      <c r="O1076" s="267"/>
      <c r="P1076" s="219"/>
      <c r="Q1076" s="268"/>
      <c r="R1076" s="216" t="str">
        <f ca="1">IF(ISERROR($V1076),"",OFFSET('Smelter Look-up'!$C$4,$V1076-4,0)&amp;"")</f>
        <v/>
      </c>
      <c r="S1076" s="224" t="str">
        <f t="shared" ca="1" si="27"/>
        <v/>
      </c>
      <c r="T1076" s="224" t="str">
        <f ca="1">IF(B1076="","",IF(ISERROR(MATCH($J1076,SorP!$B$1:$B$6230,0)),"",INDIRECT("'SorP'!$A$"&amp;MATCH($J1076,SorP!$B$1:$B$6230,0))))</f>
        <v/>
      </c>
      <c r="U1076" s="239"/>
      <c r="V1076" s="269" t="e">
        <f>IF(C1076="",NA(),MATCH($B1076&amp;$C1076,'Smelter Look-up'!$J:$J,0))</f>
        <v>#N/A</v>
      </c>
      <c r="W1076" s="270"/>
      <c r="X1076" s="270">
        <f t="shared" si="28"/>
        <v>0</v>
      </c>
      <c r="Y1076" s="270"/>
      <c r="Z1076" s="270"/>
      <c r="AB1076" s="272" t="str">
        <f t="shared" si="29"/>
        <v/>
      </c>
    </row>
    <row r="1077" spans="1:28" s="271" customFormat="1" ht="20.25" customHeight="1">
      <c r="A1077" s="215"/>
      <c r="B1077" s="216"/>
      <c r="C1077" s="352"/>
      <c r="D1077" s="216"/>
      <c r="E1077" s="216"/>
      <c r="F1077" s="216"/>
      <c r="G1077" s="216"/>
      <c r="H1077" s="217"/>
      <c r="I1077" s="218"/>
      <c r="J1077" s="218"/>
      <c r="K1077" s="267"/>
      <c r="L1077" s="267"/>
      <c r="M1077" s="267"/>
      <c r="N1077" s="267"/>
      <c r="O1077" s="267"/>
      <c r="P1077" s="219"/>
      <c r="Q1077" s="268"/>
      <c r="R1077" s="216" t="str">
        <f ca="1">IF(ISERROR($V1077),"",OFFSET('Smelter Look-up'!$C$4,$V1077-4,0)&amp;"")</f>
        <v/>
      </c>
      <c r="S1077" s="224" t="str">
        <f t="shared" ca="1" si="27"/>
        <v/>
      </c>
      <c r="T1077" s="224" t="str">
        <f ca="1">IF(B1077="","",IF(ISERROR(MATCH($J1077,SorP!$B$1:$B$6230,0)),"",INDIRECT("'SorP'!$A$"&amp;MATCH($J1077,SorP!$B$1:$B$6230,0))))</f>
        <v/>
      </c>
      <c r="U1077" s="239"/>
      <c r="V1077" s="269" t="e">
        <f>IF(C1077="",NA(),MATCH($B1077&amp;$C1077,'Smelter Look-up'!$J:$J,0))</f>
        <v>#N/A</v>
      </c>
      <c r="W1077" s="270"/>
      <c r="X1077" s="270">
        <f t="shared" si="28"/>
        <v>0</v>
      </c>
      <c r="Y1077" s="270"/>
      <c r="Z1077" s="270"/>
      <c r="AB1077" s="272" t="str">
        <f t="shared" si="29"/>
        <v/>
      </c>
    </row>
    <row r="1078" spans="1:28" s="271" customFormat="1" ht="20.25" customHeight="1">
      <c r="A1078" s="215"/>
      <c r="B1078" s="216"/>
      <c r="C1078" s="352"/>
      <c r="D1078" s="216"/>
      <c r="E1078" s="216"/>
      <c r="F1078" s="216"/>
      <c r="G1078" s="216"/>
      <c r="H1078" s="217"/>
      <c r="I1078" s="218"/>
      <c r="J1078" s="218"/>
      <c r="K1078" s="267"/>
      <c r="L1078" s="267"/>
      <c r="M1078" s="267"/>
      <c r="N1078" s="267"/>
      <c r="O1078" s="267"/>
      <c r="P1078" s="219"/>
      <c r="Q1078" s="268"/>
      <c r="R1078" s="216" t="str">
        <f ca="1">IF(ISERROR($V1078),"",OFFSET('Smelter Look-up'!$C$4,$V1078-4,0)&amp;"")</f>
        <v/>
      </c>
      <c r="S1078" s="224" t="str">
        <f t="shared" ca="1" si="27"/>
        <v/>
      </c>
      <c r="T1078" s="224" t="str">
        <f ca="1">IF(B1078="","",IF(ISERROR(MATCH($J1078,SorP!$B$1:$B$6230,0)),"",INDIRECT("'SorP'!$A$"&amp;MATCH($J1078,SorP!$B$1:$B$6230,0))))</f>
        <v/>
      </c>
      <c r="U1078" s="239"/>
      <c r="V1078" s="269" t="e">
        <f>IF(C1078="",NA(),MATCH($B1078&amp;$C1078,'Smelter Look-up'!$J:$J,0))</f>
        <v>#N/A</v>
      </c>
      <c r="W1078" s="270"/>
      <c r="X1078" s="270">
        <f t="shared" si="28"/>
        <v>0</v>
      </c>
      <c r="Y1078" s="270"/>
      <c r="Z1078" s="270"/>
      <c r="AB1078" s="272" t="str">
        <f t="shared" si="29"/>
        <v/>
      </c>
    </row>
    <row r="1079" spans="1:28" s="271" customFormat="1" ht="20.25" customHeight="1">
      <c r="A1079" s="215"/>
      <c r="B1079" s="216"/>
      <c r="C1079" s="352"/>
      <c r="D1079" s="216"/>
      <c r="E1079" s="216"/>
      <c r="F1079" s="216"/>
      <c r="G1079" s="216"/>
      <c r="H1079" s="217"/>
      <c r="I1079" s="218"/>
      <c r="J1079" s="218"/>
      <c r="K1079" s="267"/>
      <c r="L1079" s="267"/>
      <c r="M1079" s="267"/>
      <c r="N1079" s="267"/>
      <c r="O1079" s="267"/>
      <c r="P1079" s="219"/>
      <c r="Q1079" s="268"/>
      <c r="R1079" s="216" t="str">
        <f ca="1">IF(ISERROR($V1079),"",OFFSET('Smelter Look-up'!$C$4,$V1079-4,0)&amp;"")</f>
        <v/>
      </c>
      <c r="S1079" s="224" t="str">
        <f t="shared" ca="1" si="27"/>
        <v/>
      </c>
      <c r="T1079" s="224" t="str">
        <f ca="1">IF(B1079="","",IF(ISERROR(MATCH($J1079,SorP!$B$1:$B$6230,0)),"",INDIRECT("'SorP'!$A$"&amp;MATCH($J1079,SorP!$B$1:$B$6230,0))))</f>
        <v/>
      </c>
      <c r="U1079" s="239"/>
      <c r="V1079" s="269" t="e">
        <f>IF(C1079="",NA(),MATCH($B1079&amp;$C1079,'Smelter Look-up'!$J:$J,0))</f>
        <v>#N/A</v>
      </c>
      <c r="W1079" s="270"/>
      <c r="X1079" s="270">
        <f t="shared" si="28"/>
        <v>0</v>
      </c>
      <c r="Y1079" s="270"/>
      <c r="Z1079" s="270"/>
      <c r="AB1079" s="272" t="str">
        <f t="shared" si="29"/>
        <v/>
      </c>
    </row>
    <row r="1080" spans="1:28" s="271" customFormat="1" ht="20.25" customHeight="1">
      <c r="A1080" s="215"/>
      <c r="B1080" s="216"/>
      <c r="C1080" s="352"/>
      <c r="D1080" s="216"/>
      <c r="E1080" s="216"/>
      <c r="F1080" s="216"/>
      <c r="G1080" s="216"/>
      <c r="H1080" s="217"/>
      <c r="I1080" s="218"/>
      <c r="J1080" s="218"/>
      <c r="K1080" s="267"/>
      <c r="L1080" s="267"/>
      <c r="M1080" s="267"/>
      <c r="N1080" s="267"/>
      <c r="O1080" s="267"/>
      <c r="P1080" s="219"/>
      <c r="Q1080" s="268"/>
      <c r="R1080" s="216" t="str">
        <f ca="1">IF(ISERROR($V1080),"",OFFSET('Smelter Look-up'!$C$4,$V1080-4,0)&amp;"")</f>
        <v/>
      </c>
      <c r="S1080" s="224" t="str">
        <f t="shared" ca="1" si="27"/>
        <v/>
      </c>
      <c r="T1080" s="224" t="str">
        <f ca="1">IF(B1080="","",IF(ISERROR(MATCH($J1080,SorP!$B$1:$B$6230,0)),"",INDIRECT("'SorP'!$A$"&amp;MATCH($J1080,SorP!$B$1:$B$6230,0))))</f>
        <v/>
      </c>
      <c r="U1080" s="239"/>
      <c r="V1080" s="269" t="e">
        <f>IF(C1080="",NA(),MATCH($B1080&amp;$C1080,'Smelter Look-up'!$J:$J,0))</f>
        <v>#N/A</v>
      </c>
      <c r="W1080" s="270"/>
      <c r="X1080" s="270">
        <f t="shared" si="28"/>
        <v>0</v>
      </c>
      <c r="Y1080" s="270"/>
      <c r="Z1080" s="270"/>
      <c r="AB1080" s="272" t="str">
        <f t="shared" si="29"/>
        <v/>
      </c>
    </row>
    <row r="1081" spans="1:28" s="271" customFormat="1" ht="20.25" customHeight="1">
      <c r="A1081" s="215"/>
      <c r="B1081" s="216"/>
      <c r="C1081" s="352"/>
      <c r="D1081" s="216"/>
      <c r="E1081" s="216"/>
      <c r="F1081" s="216"/>
      <c r="G1081" s="216"/>
      <c r="H1081" s="217"/>
      <c r="I1081" s="218"/>
      <c r="J1081" s="218"/>
      <c r="K1081" s="267"/>
      <c r="L1081" s="267"/>
      <c r="M1081" s="267"/>
      <c r="N1081" s="267"/>
      <c r="O1081" s="267"/>
      <c r="P1081" s="219"/>
      <c r="Q1081" s="268"/>
      <c r="R1081" s="216" t="str">
        <f ca="1">IF(ISERROR($V1081),"",OFFSET('Smelter Look-up'!$C$4,$V1081-4,0)&amp;"")</f>
        <v/>
      </c>
      <c r="S1081" s="224" t="str">
        <f t="shared" ca="1" si="27"/>
        <v/>
      </c>
      <c r="T1081" s="224" t="str">
        <f ca="1">IF(B1081="","",IF(ISERROR(MATCH($J1081,SorP!$B$1:$B$6230,0)),"",INDIRECT("'SorP'!$A$"&amp;MATCH($J1081,SorP!$B$1:$B$6230,0))))</f>
        <v/>
      </c>
      <c r="U1081" s="239"/>
      <c r="V1081" s="269" t="e">
        <f>IF(C1081="",NA(),MATCH($B1081&amp;$C1081,'Smelter Look-up'!$J:$J,0))</f>
        <v>#N/A</v>
      </c>
      <c r="W1081" s="270"/>
      <c r="X1081" s="270">
        <f t="shared" si="28"/>
        <v>0</v>
      </c>
      <c r="Y1081" s="270"/>
      <c r="Z1081" s="270"/>
      <c r="AB1081" s="272" t="str">
        <f t="shared" si="29"/>
        <v/>
      </c>
    </row>
    <row r="1082" spans="1:28" s="271" customFormat="1" ht="20.25" customHeight="1">
      <c r="A1082" s="215"/>
      <c r="B1082" s="216"/>
      <c r="C1082" s="352"/>
      <c r="D1082" s="216"/>
      <c r="E1082" s="216"/>
      <c r="F1082" s="216"/>
      <c r="G1082" s="216"/>
      <c r="H1082" s="217"/>
      <c r="I1082" s="218"/>
      <c r="J1082" s="218"/>
      <c r="K1082" s="267"/>
      <c r="L1082" s="267"/>
      <c r="M1082" s="267"/>
      <c r="N1082" s="267"/>
      <c r="O1082" s="267"/>
      <c r="P1082" s="219"/>
      <c r="Q1082" s="268"/>
      <c r="R1082" s="216" t="str">
        <f ca="1">IF(ISERROR($V1082),"",OFFSET('Smelter Look-up'!$C$4,$V1082-4,0)&amp;"")</f>
        <v/>
      </c>
      <c r="S1082" s="224" t="str">
        <f t="shared" ca="1" si="27"/>
        <v/>
      </c>
      <c r="T1082" s="224" t="str">
        <f ca="1">IF(B1082="","",IF(ISERROR(MATCH($J1082,SorP!$B$1:$B$6230,0)),"",INDIRECT("'SorP'!$A$"&amp;MATCH($J1082,SorP!$B$1:$B$6230,0))))</f>
        <v/>
      </c>
      <c r="U1082" s="239"/>
      <c r="V1082" s="269" t="e">
        <f>IF(C1082="",NA(),MATCH($B1082&amp;$C1082,'Smelter Look-up'!$J:$J,0))</f>
        <v>#N/A</v>
      </c>
      <c r="W1082" s="270"/>
      <c r="X1082" s="270">
        <f t="shared" si="28"/>
        <v>0</v>
      </c>
      <c r="Y1082" s="270"/>
      <c r="Z1082" s="270"/>
      <c r="AB1082" s="272" t="str">
        <f t="shared" si="29"/>
        <v/>
      </c>
    </row>
    <row r="1083" spans="1:28" s="271" customFormat="1" ht="20.25" customHeight="1">
      <c r="A1083" s="215"/>
      <c r="B1083" s="216"/>
      <c r="C1083" s="352"/>
      <c r="D1083" s="216"/>
      <c r="E1083" s="216"/>
      <c r="F1083" s="216"/>
      <c r="G1083" s="216"/>
      <c r="H1083" s="217"/>
      <c r="I1083" s="218"/>
      <c r="J1083" s="218"/>
      <c r="K1083" s="267"/>
      <c r="L1083" s="267"/>
      <c r="M1083" s="267"/>
      <c r="N1083" s="267"/>
      <c r="O1083" s="267"/>
      <c r="P1083" s="219"/>
      <c r="Q1083" s="268"/>
      <c r="R1083" s="216" t="str">
        <f ca="1">IF(ISERROR($V1083),"",OFFSET('Smelter Look-up'!$C$4,$V1083-4,0)&amp;"")</f>
        <v/>
      </c>
      <c r="S1083" s="224" t="str">
        <f t="shared" ca="1" si="27"/>
        <v/>
      </c>
      <c r="T1083" s="224" t="str">
        <f ca="1">IF(B1083="","",IF(ISERROR(MATCH($J1083,SorP!$B$1:$B$6230,0)),"",INDIRECT("'SorP'!$A$"&amp;MATCH($J1083,SorP!$B$1:$B$6230,0))))</f>
        <v/>
      </c>
      <c r="U1083" s="239"/>
      <c r="V1083" s="269" t="e">
        <f>IF(C1083="",NA(),MATCH($B1083&amp;$C1083,'Smelter Look-up'!$J:$J,0))</f>
        <v>#N/A</v>
      </c>
      <c r="W1083" s="270"/>
      <c r="X1083" s="270">
        <f t="shared" si="28"/>
        <v>0</v>
      </c>
      <c r="Y1083" s="270"/>
      <c r="Z1083" s="270"/>
      <c r="AB1083" s="272" t="str">
        <f t="shared" si="29"/>
        <v/>
      </c>
    </row>
    <row r="1084" spans="1:28" s="271" customFormat="1" ht="20.25" customHeight="1">
      <c r="A1084" s="215"/>
      <c r="B1084" s="216"/>
      <c r="C1084" s="352"/>
      <c r="D1084" s="216"/>
      <c r="E1084" s="216"/>
      <c r="F1084" s="216"/>
      <c r="G1084" s="216"/>
      <c r="H1084" s="217"/>
      <c r="I1084" s="218"/>
      <c r="J1084" s="218"/>
      <c r="K1084" s="267"/>
      <c r="L1084" s="267"/>
      <c r="M1084" s="267"/>
      <c r="N1084" s="267"/>
      <c r="O1084" s="267"/>
      <c r="P1084" s="219"/>
      <c r="Q1084" s="268"/>
      <c r="R1084" s="216" t="str">
        <f ca="1">IF(ISERROR($V1084),"",OFFSET('Smelter Look-up'!$C$4,$V1084-4,0)&amp;"")</f>
        <v/>
      </c>
      <c r="S1084" s="224" t="str">
        <f t="shared" ca="1" si="27"/>
        <v/>
      </c>
      <c r="T1084" s="224" t="str">
        <f ca="1">IF(B1084="","",IF(ISERROR(MATCH($J1084,SorP!$B$1:$B$6230,0)),"",INDIRECT("'SorP'!$A$"&amp;MATCH($J1084,SorP!$B$1:$B$6230,0))))</f>
        <v/>
      </c>
      <c r="U1084" s="239"/>
      <c r="V1084" s="269" t="e">
        <f>IF(C1084="",NA(),MATCH($B1084&amp;$C1084,'Smelter Look-up'!$J:$J,0))</f>
        <v>#N/A</v>
      </c>
      <c r="W1084" s="270"/>
      <c r="X1084" s="270">
        <f t="shared" si="28"/>
        <v>0</v>
      </c>
      <c r="Y1084" s="270"/>
      <c r="Z1084" s="270"/>
      <c r="AB1084" s="272" t="str">
        <f t="shared" si="29"/>
        <v/>
      </c>
    </row>
    <row r="1085" spans="1:28" s="271" customFormat="1" ht="20.25" customHeight="1">
      <c r="A1085" s="215"/>
      <c r="B1085" s="216"/>
      <c r="C1085" s="352"/>
      <c r="D1085" s="216"/>
      <c r="E1085" s="216"/>
      <c r="F1085" s="216"/>
      <c r="G1085" s="216"/>
      <c r="H1085" s="217"/>
      <c r="I1085" s="218"/>
      <c r="J1085" s="218"/>
      <c r="K1085" s="267"/>
      <c r="L1085" s="267"/>
      <c r="M1085" s="267"/>
      <c r="N1085" s="267"/>
      <c r="O1085" s="267"/>
      <c r="P1085" s="219"/>
      <c r="Q1085" s="268"/>
      <c r="R1085" s="216" t="str">
        <f ca="1">IF(ISERROR($V1085),"",OFFSET('Smelter Look-up'!$C$4,$V1085-4,0)&amp;"")</f>
        <v/>
      </c>
      <c r="S1085" s="224" t="str">
        <f t="shared" ca="1" si="27"/>
        <v/>
      </c>
      <c r="T1085" s="224" t="str">
        <f ca="1">IF(B1085="","",IF(ISERROR(MATCH($J1085,SorP!$B$1:$B$6230,0)),"",INDIRECT("'SorP'!$A$"&amp;MATCH($J1085,SorP!$B$1:$B$6230,0))))</f>
        <v/>
      </c>
      <c r="U1085" s="239"/>
      <c r="V1085" s="269" t="e">
        <f>IF(C1085="",NA(),MATCH($B1085&amp;$C1085,'Smelter Look-up'!$J:$J,0))</f>
        <v>#N/A</v>
      </c>
      <c r="W1085" s="270"/>
      <c r="X1085" s="270">
        <f t="shared" si="28"/>
        <v>0</v>
      </c>
      <c r="Y1085" s="270"/>
      <c r="Z1085" s="270"/>
      <c r="AB1085" s="272" t="str">
        <f t="shared" si="29"/>
        <v/>
      </c>
    </row>
    <row r="1086" spans="1:28" s="271" customFormat="1" ht="20.25" customHeight="1">
      <c r="A1086" s="215"/>
      <c r="B1086" s="216"/>
      <c r="C1086" s="352"/>
      <c r="D1086" s="216"/>
      <c r="E1086" s="216"/>
      <c r="F1086" s="216"/>
      <c r="G1086" s="216"/>
      <c r="H1086" s="217"/>
      <c r="I1086" s="218"/>
      <c r="J1086" s="218"/>
      <c r="K1086" s="267"/>
      <c r="L1086" s="267"/>
      <c r="M1086" s="267"/>
      <c r="N1086" s="267"/>
      <c r="O1086" s="267"/>
      <c r="P1086" s="219"/>
      <c r="Q1086" s="268"/>
      <c r="R1086" s="216" t="str">
        <f ca="1">IF(ISERROR($V1086),"",OFFSET('Smelter Look-up'!$C$4,$V1086-4,0)&amp;"")</f>
        <v/>
      </c>
      <c r="S1086" s="224" t="str">
        <f t="shared" ca="1" si="27"/>
        <v/>
      </c>
      <c r="T1086" s="224" t="str">
        <f ca="1">IF(B1086="","",IF(ISERROR(MATCH($J1086,SorP!$B$1:$B$6230,0)),"",INDIRECT("'SorP'!$A$"&amp;MATCH($J1086,SorP!$B$1:$B$6230,0))))</f>
        <v/>
      </c>
      <c r="U1086" s="239"/>
      <c r="V1086" s="269" t="e">
        <f>IF(C1086="",NA(),MATCH($B1086&amp;$C1086,'Smelter Look-up'!$J:$J,0))</f>
        <v>#N/A</v>
      </c>
      <c r="W1086" s="270"/>
      <c r="X1086" s="270">
        <f t="shared" si="28"/>
        <v>0</v>
      </c>
      <c r="Y1086" s="270"/>
      <c r="Z1086" s="270"/>
      <c r="AB1086" s="272" t="str">
        <f t="shared" si="29"/>
        <v/>
      </c>
    </row>
    <row r="1087" spans="1:28" s="271" customFormat="1" ht="20.25" customHeight="1">
      <c r="A1087" s="215"/>
      <c r="B1087" s="216"/>
      <c r="C1087" s="352"/>
      <c r="D1087" s="216"/>
      <c r="E1087" s="216"/>
      <c r="F1087" s="216"/>
      <c r="G1087" s="216"/>
      <c r="H1087" s="217"/>
      <c r="I1087" s="218"/>
      <c r="J1087" s="218"/>
      <c r="K1087" s="267"/>
      <c r="L1087" s="267"/>
      <c r="M1087" s="267"/>
      <c r="N1087" s="267"/>
      <c r="O1087" s="267"/>
      <c r="P1087" s="219"/>
      <c r="Q1087" s="268"/>
      <c r="R1087" s="216" t="str">
        <f ca="1">IF(ISERROR($V1087),"",OFFSET('Smelter Look-up'!$C$4,$V1087-4,0)&amp;"")</f>
        <v/>
      </c>
      <c r="S1087" s="224" t="str">
        <f t="shared" ref="S1087:S1149" ca="1" si="30">IF(B1087="","",IF(ISERROR(MATCH($E1087,CL,0)),"Unknown",INDIRECT("'C'!$A$"&amp;MATCH($E1087,CL,0)+1)))</f>
        <v/>
      </c>
      <c r="T1087" s="224" t="str">
        <f ca="1">IF(B1087="","",IF(ISERROR(MATCH($J1087,SorP!$B$1:$B$6230,0)),"",INDIRECT("'SorP'!$A$"&amp;MATCH($J1087,SorP!$B$1:$B$6230,0))))</f>
        <v/>
      </c>
      <c r="U1087" s="239"/>
      <c r="V1087" s="269" t="e">
        <f>IF(C1087="",NA(),MATCH($B1087&amp;$C1087,'Smelter Look-up'!$J:$J,0))</f>
        <v>#N/A</v>
      </c>
      <c r="W1087" s="270"/>
      <c r="X1087" s="270">
        <f t="shared" ref="X1087:X1149" si="31">IF(AND(C1087="Smelter not listed",OR(LEN(D1087)=0,LEN(E1087)=0)),1,0)</f>
        <v>0</v>
      </c>
      <c r="Y1087" s="270"/>
      <c r="Z1087" s="270"/>
      <c r="AB1087" s="272" t="str">
        <f t="shared" ref="AB1087:AB1149" si="32">B1087&amp;C1087</f>
        <v/>
      </c>
    </row>
    <row r="1088" spans="1:28" s="271" customFormat="1" ht="20.25" customHeight="1">
      <c r="A1088" s="215"/>
      <c r="B1088" s="216"/>
      <c r="C1088" s="352"/>
      <c r="D1088" s="216"/>
      <c r="E1088" s="216"/>
      <c r="F1088" s="216"/>
      <c r="G1088" s="216"/>
      <c r="H1088" s="217"/>
      <c r="I1088" s="218"/>
      <c r="J1088" s="218"/>
      <c r="K1088" s="267"/>
      <c r="L1088" s="267"/>
      <c r="M1088" s="267"/>
      <c r="N1088" s="267"/>
      <c r="O1088" s="267"/>
      <c r="P1088" s="219"/>
      <c r="Q1088" s="268"/>
      <c r="R1088" s="216" t="str">
        <f ca="1">IF(ISERROR($V1088),"",OFFSET('Smelter Look-up'!$C$4,$V1088-4,0)&amp;"")</f>
        <v/>
      </c>
      <c r="S1088" s="224" t="str">
        <f t="shared" ca="1" si="30"/>
        <v/>
      </c>
      <c r="T1088" s="224" t="str">
        <f ca="1">IF(B1088="","",IF(ISERROR(MATCH($J1088,SorP!$B$1:$B$6230,0)),"",INDIRECT("'SorP'!$A$"&amp;MATCH($J1088,SorP!$B$1:$B$6230,0))))</f>
        <v/>
      </c>
      <c r="U1088" s="239"/>
      <c r="V1088" s="269" t="e">
        <f>IF(C1088="",NA(),MATCH($B1088&amp;$C1088,'Smelter Look-up'!$J:$J,0))</f>
        <v>#N/A</v>
      </c>
      <c r="W1088" s="270"/>
      <c r="X1088" s="270">
        <f t="shared" si="31"/>
        <v>0</v>
      </c>
      <c r="Y1088" s="270"/>
      <c r="Z1088" s="270"/>
      <c r="AB1088" s="272" t="str">
        <f t="shared" si="32"/>
        <v/>
      </c>
    </row>
    <row r="1089" spans="1:28" s="271" customFormat="1" ht="20.25" customHeight="1">
      <c r="A1089" s="215"/>
      <c r="B1089" s="216"/>
      <c r="C1089" s="352"/>
      <c r="D1089" s="216"/>
      <c r="E1089" s="216"/>
      <c r="F1089" s="216"/>
      <c r="G1089" s="216"/>
      <c r="H1089" s="217"/>
      <c r="I1089" s="218"/>
      <c r="J1089" s="218"/>
      <c r="K1089" s="267"/>
      <c r="L1089" s="267"/>
      <c r="M1089" s="267"/>
      <c r="N1089" s="267"/>
      <c r="O1089" s="267"/>
      <c r="P1089" s="219"/>
      <c r="Q1089" s="268"/>
      <c r="R1089" s="216" t="str">
        <f ca="1">IF(ISERROR($V1089),"",OFFSET('Smelter Look-up'!$C$4,$V1089-4,0)&amp;"")</f>
        <v/>
      </c>
      <c r="S1089" s="224" t="str">
        <f t="shared" ca="1" si="30"/>
        <v/>
      </c>
      <c r="T1089" s="224" t="str">
        <f ca="1">IF(B1089="","",IF(ISERROR(MATCH($J1089,SorP!$B$1:$B$6230,0)),"",INDIRECT("'SorP'!$A$"&amp;MATCH($J1089,SorP!$B$1:$B$6230,0))))</f>
        <v/>
      </c>
      <c r="U1089" s="239"/>
      <c r="V1089" s="269" t="e">
        <f>IF(C1089="",NA(),MATCH($B1089&amp;$C1089,'Smelter Look-up'!$J:$J,0))</f>
        <v>#N/A</v>
      </c>
      <c r="W1089" s="270"/>
      <c r="X1089" s="270">
        <f t="shared" si="31"/>
        <v>0</v>
      </c>
      <c r="Y1089" s="270"/>
      <c r="Z1089" s="270"/>
      <c r="AB1089" s="272" t="str">
        <f t="shared" si="32"/>
        <v/>
      </c>
    </row>
    <row r="1090" spans="1:28" s="271" customFormat="1" ht="20.25" customHeight="1">
      <c r="A1090" s="215"/>
      <c r="B1090" s="216"/>
      <c r="C1090" s="352"/>
      <c r="D1090" s="216"/>
      <c r="E1090" s="216"/>
      <c r="F1090" s="216"/>
      <c r="G1090" s="216"/>
      <c r="H1090" s="217"/>
      <c r="I1090" s="218"/>
      <c r="J1090" s="218"/>
      <c r="K1090" s="267"/>
      <c r="L1090" s="267"/>
      <c r="M1090" s="267"/>
      <c r="N1090" s="267"/>
      <c r="O1090" s="267"/>
      <c r="P1090" s="219"/>
      <c r="Q1090" s="268"/>
      <c r="R1090" s="216" t="str">
        <f ca="1">IF(ISERROR($V1090),"",OFFSET('Smelter Look-up'!$C$4,$V1090-4,0)&amp;"")</f>
        <v/>
      </c>
      <c r="S1090" s="224" t="str">
        <f t="shared" ca="1" si="30"/>
        <v/>
      </c>
      <c r="T1090" s="224" t="str">
        <f ca="1">IF(B1090="","",IF(ISERROR(MATCH($J1090,SorP!$B$1:$B$6230,0)),"",INDIRECT("'SorP'!$A$"&amp;MATCH($J1090,SorP!$B$1:$B$6230,0))))</f>
        <v/>
      </c>
      <c r="U1090" s="239"/>
      <c r="V1090" s="269" t="e">
        <f>IF(C1090="",NA(),MATCH($B1090&amp;$C1090,'Smelter Look-up'!$J:$J,0))</f>
        <v>#N/A</v>
      </c>
      <c r="W1090" s="270"/>
      <c r="X1090" s="270">
        <f t="shared" si="31"/>
        <v>0</v>
      </c>
      <c r="Y1090" s="270"/>
      <c r="Z1090" s="270"/>
      <c r="AB1090" s="272" t="str">
        <f t="shared" si="32"/>
        <v/>
      </c>
    </row>
    <row r="1091" spans="1:28" s="271" customFormat="1" ht="20.25" customHeight="1">
      <c r="A1091" s="215"/>
      <c r="B1091" s="216"/>
      <c r="C1091" s="352"/>
      <c r="D1091" s="216"/>
      <c r="E1091" s="216"/>
      <c r="F1091" s="216"/>
      <c r="G1091" s="216"/>
      <c r="H1091" s="217"/>
      <c r="I1091" s="218"/>
      <c r="J1091" s="218"/>
      <c r="K1091" s="267"/>
      <c r="L1091" s="267"/>
      <c r="M1091" s="267"/>
      <c r="N1091" s="267"/>
      <c r="O1091" s="267"/>
      <c r="P1091" s="219"/>
      <c r="Q1091" s="268"/>
      <c r="R1091" s="216" t="str">
        <f ca="1">IF(ISERROR($V1091),"",OFFSET('Smelter Look-up'!$C$4,$V1091-4,0)&amp;"")</f>
        <v/>
      </c>
      <c r="S1091" s="224" t="str">
        <f t="shared" ca="1" si="30"/>
        <v/>
      </c>
      <c r="T1091" s="224" t="str">
        <f ca="1">IF(B1091="","",IF(ISERROR(MATCH($J1091,SorP!$B$1:$B$6230,0)),"",INDIRECT("'SorP'!$A$"&amp;MATCH($J1091,SorP!$B$1:$B$6230,0))))</f>
        <v/>
      </c>
      <c r="U1091" s="239"/>
      <c r="V1091" s="269" t="e">
        <f>IF(C1091="",NA(),MATCH($B1091&amp;$C1091,'Smelter Look-up'!$J:$J,0))</f>
        <v>#N/A</v>
      </c>
      <c r="W1091" s="270"/>
      <c r="X1091" s="270">
        <f t="shared" si="31"/>
        <v>0</v>
      </c>
      <c r="Y1091" s="270"/>
      <c r="Z1091" s="270"/>
      <c r="AB1091" s="272" t="str">
        <f t="shared" si="32"/>
        <v/>
      </c>
    </row>
    <row r="1092" spans="1:28" s="271" customFormat="1" ht="20.25" customHeight="1">
      <c r="A1092" s="215"/>
      <c r="B1092" s="216"/>
      <c r="C1092" s="352"/>
      <c r="D1092" s="216"/>
      <c r="E1092" s="216"/>
      <c r="F1092" s="216"/>
      <c r="G1092" s="216"/>
      <c r="H1092" s="217"/>
      <c r="I1092" s="218"/>
      <c r="J1092" s="218"/>
      <c r="K1092" s="267"/>
      <c r="L1092" s="267"/>
      <c r="M1092" s="267"/>
      <c r="N1092" s="267"/>
      <c r="O1092" s="267"/>
      <c r="P1092" s="219"/>
      <c r="Q1092" s="268"/>
      <c r="R1092" s="216" t="str">
        <f ca="1">IF(ISERROR($V1092),"",OFFSET('Smelter Look-up'!$C$4,$V1092-4,0)&amp;"")</f>
        <v/>
      </c>
      <c r="S1092" s="224" t="str">
        <f t="shared" ca="1" si="30"/>
        <v/>
      </c>
      <c r="T1092" s="224" t="str">
        <f ca="1">IF(B1092="","",IF(ISERROR(MATCH($J1092,SorP!$B$1:$B$6230,0)),"",INDIRECT("'SorP'!$A$"&amp;MATCH($J1092,SorP!$B$1:$B$6230,0))))</f>
        <v/>
      </c>
      <c r="U1092" s="239"/>
      <c r="V1092" s="269" t="e">
        <f>IF(C1092="",NA(),MATCH($B1092&amp;$C1092,'Smelter Look-up'!$J:$J,0))</f>
        <v>#N/A</v>
      </c>
      <c r="W1092" s="270"/>
      <c r="X1092" s="270">
        <f t="shared" si="31"/>
        <v>0</v>
      </c>
      <c r="Y1092" s="270"/>
      <c r="Z1092" s="270"/>
      <c r="AB1092" s="272" t="str">
        <f t="shared" si="32"/>
        <v/>
      </c>
    </row>
    <row r="1093" spans="1:28" s="271" customFormat="1" ht="20.25" customHeight="1">
      <c r="A1093" s="215"/>
      <c r="B1093" s="216"/>
      <c r="C1093" s="352"/>
      <c r="D1093" s="216"/>
      <c r="E1093" s="216"/>
      <c r="F1093" s="216"/>
      <c r="G1093" s="216"/>
      <c r="H1093" s="217"/>
      <c r="I1093" s="218"/>
      <c r="J1093" s="218"/>
      <c r="K1093" s="267"/>
      <c r="L1093" s="267"/>
      <c r="M1093" s="267"/>
      <c r="N1093" s="267"/>
      <c r="O1093" s="267"/>
      <c r="P1093" s="219"/>
      <c r="Q1093" s="268"/>
      <c r="R1093" s="216" t="str">
        <f ca="1">IF(ISERROR($V1093),"",OFFSET('Smelter Look-up'!$C$4,$V1093-4,0)&amp;"")</f>
        <v/>
      </c>
      <c r="S1093" s="224" t="str">
        <f t="shared" ca="1" si="30"/>
        <v/>
      </c>
      <c r="T1093" s="224" t="str">
        <f ca="1">IF(B1093="","",IF(ISERROR(MATCH($J1093,SorP!$B$1:$B$6230,0)),"",INDIRECT("'SorP'!$A$"&amp;MATCH($J1093,SorP!$B$1:$B$6230,0))))</f>
        <v/>
      </c>
      <c r="U1093" s="239"/>
      <c r="V1093" s="269" t="e">
        <f>IF(C1093="",NA(),MATCH($B1093&amp;$C1093,'Smelter Look-up'!$J:$J,0))</f>
        <v>#N/A</v>
      </c>
      <c r="W1093" s="270"/>
      <c r="X1093" s="270">
        <f t="shared" si="31"/>
        <v>0</v>
      </c>
      <c r="Y1093" s="270"/>
      <c r="Z1093" s="270"/>
      <c r="AB1093" s="272" t="str">
        <f t="shared" si="32"/>
        <v/>
      </c>
    </row>
    <row r="1094" spans="1:28" s="271" customFormat="1" ht="20.25" customHeight="1">
      <c r="A1094" s="215"/>
      <c r="B1094" s="216"/>
      <c r="C1094" s="352"/>
      <c r="D1094" s="216"/>
      <c r="E1094" s="216"/>
      <c r="F1094" s="216"/>
      <c r="G1094" s="216"/>
      <c r="H1094" s="217"/>
      <c r="I1094" s="218"/>
      <c r="J1094" s="218"/>
      <c r="K1094" s="267"/>
      <c r="L1094" s="267"/>
      <c r="M1094" s="267"/>
      <c r="N1094" s="267"/>
      <c r="O1094" s="267"/>
      <c r="P1094" s="219"/>
      <c r="Q1094" s="268"/>
      <c r="R1094" s="216" t="str">
        <f ca="1">IF(ISERROR($V1094),"",OFFSET('Smelter Look-up'!$C$4,$V1094-4,0)&amp;"")</f>
        <v/>
      </c>
      <c r="S1094" s="224" t="str">
        <f t="shared" ca="1" si="30"/>
        <v/>
      </c>
      <c r="T1094" s="224" t="str">
        <f ca="1">IF(B1094="","",IF(ISERROR(MATCH($J1094,SorP!$B$1:$B$6230,0)),"",INDIRECT("'SorP'!$A$"&amp;MATCH($J1094,SorP!$B$1:$B$6230,0))))</f>
        <v/>
      </c>
      <c r="U1094" s="239"/>
      <c r="V1094" s="269" t="e">
        <f>IF(C1094="",NA(),MATCH($B1094&amp;$C1094,'Smelter Look-up'!$J:$J,0))</f>
        <v>#N/A</v>
      </c>
      <c r="W1094" s="270"/>
      <c r="X1094" s="270">
        <f t="shared" si="31"/>
        <v>0</v>
      </c>
      <c r="Y1094" s="270"/>
      <c r="Z1094" s="270"/>
      <c r="AB1094" s="272" t="str">
        <f t="shared" si="32"/>
        <v/>
      </c>
    </row>
    <row r="1095" spans="1:28" s="271" customFormat="1" ht="20.25" customHeight="1">
      <c r="A1095" s="215"/>
      <c r="B1095" s="216"/>
      <c r="C1095" s="352"/>
      <c r="D1095" s="216"/>
      <c r="E1095" s="216"/>
      <c r="F1095" s="216"/>
      <c r="G1095" s="216"/>
      <c r="H1095" s="217"/>
      <c r="I1095" s="218"/>
      <c r="J1095" s="218"/>
      <c r="K1095" s="267"/>
      <c r="L1095" s="267"/>
      <c r="M1095" s="267"/>
      <c r="N1095" s="267"/>
      <c r="O1095" s="267"/>
      <c r="P1095" s="219"/>
      <c r="Q1095" s="268"/>
      <c r="R1095" s="216" t="str">
        <f ca="1">IF(ISERROR($V1095),"",OFFSET('Smelter Look-up'!$C$4,$V1095-4,0)&amp;"")</f>
        <v/>
      </c>
      <c r="S1095" s="224" t="str">
        <f t="shared" ca="1" si="30"/>
        <v/>
      </c>
      <c r="T1095" s="224" t="str">
        <f ca="1">IF(B1095="","",IF(ISERROR(MATCH($J1095,SorP!$B$1:$B$6230,0)),"",INDIRECT("'SorP'!$A$"&amp;MATCH($J1095,SorP!$B$1:$B$6230,0))))</f>
        <v/>
      </c>
      <c r="U1095" s="239"/>
      <c r="V1095" s="269" t="e">
        <f>IF(C1095="",NA(),MATCH($B1095&amp;$C1095,'Smelter Look-up'!$J:$J,0))</f>
        <v>#N/A</v>
      </c>
      <c r="W1095" s="270"/>
      <c r="X1095" s="270">
        <f t="shared" si="31"/>
        <v>0</v>
      </c>
      <c r="Y1095" s="270"/>
      <c r="Z1095" s="270"/>
      <c r="AB1095" s="272" t="str">
        <f t="shared" si="32"/>
        <v/>
      </c>
    </row>
    <row r="1096" spans="1:28" s="271" customFormat="1" ht="20.25" customHeight="1">
      <c r="A1096" s="215"/>
      <c r="B1096" s="216"/>
      <c r="C1096" s="352"/>
      <c r="D1096" s="216"/>
      <c r="E1096" s="216"/>
      <c r="F1096" s="216"/>
      <c r="G1096" s="216"/>
      <c r="H1096" s="217"/>
      <c r="I1096" s="218"/>
      <c r="J1096" s="218"/>
      <c r="K1096" s="267"/>
      <c r="L1096" s="267"/>
      <c r="M1096" s="267"/>
      <c r="N1096" s="267"/>
      <c r="O1096" s="267"/>
      <c r="P1096" s="219"/>
      <c r="Q1096" s="268"/>
      <c r="R1096" s="216" t="str">
        <f ca="1">IF(ISERROR($V1096),"",OFFSET('Smelter Look-up'!$C$4,$V1096-4,0)&amp;"")</f>
        <v/>
      </c>
      <c r="S1096" s="224" t="str">
        <f t="shared" ca="1" si="30"/>
        <v/>
      </c>
      <c r="T1096" s="224" t="str">
        <f ca="1">IF(B1096="","",IF(ISERROR(MATCH($J1096,SorP!$B$1:$B$6230,0)),"",INDIRECT("'SorP'!$A$"&amp;MATCH($J1096,SorP!$B$1:$B$6230,0))))</f>
        <v/>
      </c>
      <c r="U1096" s="239"/>
      <c r="V1096" s="269" t="e">
        <f>IF(C1096="",NA(),MATCH($B1096&amp;$C1096,'Smelter Look-up'!$J:$J,0))</f>
        <v>#N/A</v>
      </c>
      <c r="W1096" s="270"/>
      <c r="X1096" s="270">
        <f t="shared" si="31"/>
        <v>0</v>
      </c>
      <c r="Y1096" s="270"/>
      <c r="Z1096" s="270"/>
      <c r="AB1096" s="272" t="str">
        <f t="shared" si="32"/>
        <v/>
      </c>
    </row>
    <row r="1097" spans="1:28" s="271" customFormat="1" ht="20.25" customHeight="1">
      <c r="A1097" s="215"/>
      <c r="B1097" s="216"/>
      <c r="C1097" s="352"/>
      <c r="D1097" s="216"/>
      <c r="E1097" s="216"/>
      <c r="F1097" s="216"/>
      <c r="G1097" s="216"/>
      <c r="H1097" s="217"/>
      <c r="I1097" s="218"/>
      <c r="J1097" s="218"/>
      <c r="K1097" s="267"/>
      <c r="L1097" s="267"/>
      <c r="M1097" s="267"/>
      <c r="N1097" s="267"/>
      <c r="O1097" s="267"/>
      <c r="P1097" s="219"/>
      <c r="Q1097" s="268"/>
      <c r="R1097" s="216" t="str">
        <f ca="1">IF(ISERROR($V1097),"",OFFSET('Smelter Look-up'!$C$4,$V1097-4,0)&amp;"")</f>
        <v/>
      </c>
      <c r="S1097" s="224" t="str">
        <f t="shared" ca="1" si="30"/>
        <v/>
      </c>
      <c r="T1097" s="224" t="str">
        <f ca="1">IF(B1097="","",IF(ISERROR(MATCH($J1097,SorP!$B$1:$B$6230,0)),"",INDIRECT("'SorP'!$A$"&amp;MATCH($J1097,SorP!$B$1:$B$6230,0))))</f>
        <v/>
      </c>
      <c r="U1097" s="239"/>
      <c r="V1097" s="269" t="e">
        <f>IF(C1097="",NA(),MATCH($B1097&amp;$C1097,'Smelter Look-up'!$J:$J,0))</f>
        <v>#N/A</v>
      </c>
      <c r="W1097" s="270"/>
      <c r="X1097" s="270">
        <f t="shared" si="31"/>
        <v>0</v>
      </c>
      <c r="Y1097" s="270"/>
      <c r="Z1097" s="270"/>
      <c r="AB1097" s="272" t="str">
        <f t="shared" si="32"/>
        <v/>
      </c>
    </row>
    <row r="1098" spans="1:28" s="271" customFormat="1" ht="20.25" customHeight="1">
      <c r="A1098" s="215"/>
      <c r="B1098" s="216"/>
      <c r="C1098" s="352"/>
      <c r="D1098" s="216"/>
      <c r="E1098" s="216"/>
      <c r="F1098" s="216"/>
      <c r="G1098" s="216"/>
      <c r="H1098" s="217"/>
      <c r="I1098" s="218"/>
      <c r="J1098" s="218"/>
      <c r="K1098" s="267"/>
      <c r="L1098" s="267"/>
      <c r="M1098" s="267"/>
      <c r="N1098" s="267"/>
      <c r="O1098" s="267"/>
      <c r="P1098" s="219"/>
      <c r="Q1098" s="268"/>
      <c r="R1098" s="216" t="str">
        <f ca="1">IF(ISERROR($V1098),"",OFFSET('Smelter Look-up'!$C$4,$V1098-4,0)&amp;"")</f>
        <v/>
      </c>
      <c r="S1098" s="224" t="str">
        <f t="shared" ca="1" si="30"/>
        <v/>
      </c>
      <c r="T1098" s="224" t="str">
        <f ca="1">IF(B1098="","",IF(ISERROR(MATCH($J1098,SorP!$B$1:$B$6230,0)),"",INDIRECT("'SorP'!$A$"&amp;MATCH($J1098,SorP!$B$1:$B$6230,0))))</f>
        <v/>
      </c>
      <c r="U1098" s="239"/>
      <c r="V1098" s="269" t="e">
        <f>IF(C1098="",NA(),MATCH($B1098&amp;$C1098,'Smelter Look-up'!$J:$J,0))</f>
        <v>#N/A</v>
      </c>
      <c r="W1098" s="270"/>
      <c r="X1098" s="270">
        <f t="shared" si="31"/>
        <v>0</v>
      </c>
      <c r="Y1098" s="270"/>
      <c r="Z1098" s="270"/>
      <c r="AB1098" s="272" t="str">
        <f t="shared" si="32"/>
        <v/>
      </c>
    </row>
    <row r="1099" spans="1:28" s="271" customFormat="1" ht="20.25" customHeight="1">
      <c r="A1099" s="215"/>
      <c r="B1099" s="216"/>
      <c r="C1099" s="352"/>
      <c r="D1099" s="216"/>
      <c r="E1099" s="216"/>
      <c r="F1099" s="216"/>
      <c r="G1099" s="216"/>
      <c r="H1099" s="217"/>
      <c r="I1099" s="218"/>
      <c r="J1099" s="218"/>
      <c r="K1099" s="267"/>
      <c r="L1099" s="267"/>
      <c r="M1099" s="267"/>
      <c r="N1099" s="267"/>
      <c r="O1099" s="267"/>
      <c r="P1099" s="219"/>
      <c r="Q1099" s="268"/>
      <c r="R1099" s="216" t="str">
        <f ca="1">IF(ISERROR($V1099),"",OFFSET('Smelter Look-up'!$C$4,$V1099-4,0)&amp;"")</f>
        <v/>
      </c>
      <c r="S1099" s="224" t="str">
        <f t="shared" ca="1" si="30"/>
        <v/>
      </c>
      <c r="T1099" s="224" t="str">
        <f ca="1">IF(B1099="","",IF(ISERROR(MATCH($J1099,SorP!$B$1:$B$6230,0)),"",INDIRECT("'SorP'!$A$"&amp;MATCH($J1099,SorP!$B$1:$B$6230,0))))</f>
        <v/>
      </c>
      <c r="U1099" s="239"/>
      <c r="V1099" s="269" t="e">
        <f>IF(C1099="",NA(),MATCH($B1099&amp;$C1099,'Smelter Look-up'!$J:$J,0))</f>
        <v>#N/A</v>
      </c>
      <c r="W1099" s="270"/>
      <c r="X1099" s="270">
        <f t="shared" si="31"/>
        <v>0</v>
      </c>
      <c r="Y1099" s="270"/>
      <c r="Z1099" s="270"/>
      <c r="AB1099" s="272" t="str">
        <f t="shared" si="32"/>
        <v/>
      </c>
    </row>
    <row r="1100" spans="1:28" s="271" customFormat="1" ht="20.25" customHeight="1">
      <c r="A1100" s="215"/>
      <c r="B1100" s="216"/>
      <c r="C1100" s="352"/>
      <c r="D1100" s="216"/>
      <c r="E1100" s="216"/>
      <c r="F1100" s="216"/>
      <c r="G1100" s="216"/>
      <c r="H1100" s="217"/>
      <c r="I1100" s="218"/>
      <c r="J1100" s="218"/>
      <c r="K1100" s="267"/>
      <c r="L1100" s="267"/>
      <c r="M1100" s="267"/>
      <c r="N1100" s="267"/>
      <c r="O1100" s="267"/>
      <c r="P1100" s="219"/>
      <c r="Q1100" s="268"/>
      <c r="R1100" s="216" t="str">
        <f ca="1">IF(ISERROR($V1100),"",OFFSET('Smelter Look-up'!$C$4,$V1100-4,0)&amp;"")</f>
        <v/>
      </c>
      <c r="S1100" s="224" t="str">
        <f t="shared" ca="1" si="30"/>
        <v/>
      </c>
      <c r="T1100" s="224" t="str">
        <f ca="1">IF(B1100="","",IF(ISERROR(MATCH($J1100,SorP!$B$1:$B$6230,0)),"",INDIRECT("'SorP'!$A$"&amp;MATCH($J1100,SorP!$B$1:$B$6230,0))))</f>
        <v/>
      </c>
      <c r="U1100" s="239"/>
      <c r="V1100" s="269" t="e">
        <f>IF(C1100="",NA(),MATCH($B1100&amp;$C1100,'Smelter Look-up'!$J:$J,0))</f>
        <v>#N/A</v>
      </c>
      <c r="W1100" s="270"/>
      <c r="X1100" s="270">
        <f t="shared" si="31"/>
        <v>0</v>
      </c>
      <c r="Y1100" s="270"/>
      <c r="Z1100" s="270"/>
      <c r="AB1100" s="272" t="str">
        <f t="shared" si="32"/>
        <v/>
      </c>
    </row>
    <row r="1101" spans="1:28" s="271" customFormat="1" ht="20.25" customHeight="1">
      <c r="A1101" s="215"/>
      <c r="B1101" s="216"/>
      <c r="C1101" s="352"/>
      <c r="D1101" s="216"/>
      <c r="E1101" s="216"/>
      <c r="F1101" s="216"/>
      <c r="G1101" s="216"/>
      <c r="H1101" s="217"/>
      <c r="I1101" s="218"/>
      <c r="J1101" s="218"/>
      <c r="K1101" s="267"/>
      <c r="L1101" s="267"/>
      <c r="M1101" s="267"/>
      <c r="N1101" s="267"/>
      <c r="O1101" s="267"/>
      <c r="P1101" s="219"/>
      <c r="Q1101" s="268"/>
      <c r="R1101" s="216" t="str">
        <f ca="1">IF(ISERROR($V1101),"",OFFSET('Smelter Look-up'!$C$4,$V1101-4,0)&amp;"")</f>
        <v/>
      </c>
      <c r="S1101" s="224" t="str">
        <f t="shared" ca="1" si="30"/>
        <v/>
      </c>
      <c r="T1101" s="224" t="str">
        <f ca="1">IF(B1101="","",IF(ISERROR(MATCH($J1101,SorP!$B$1:$B$6230,0)),"",INDIRECT("'SorP'!$A$"&amp;MATCH($J1101,SorP!$B$1:$B$6230,0))))</f>
        <v/>
      </c>
      <c r="U1101" s="239"/>
      <c r="V1101" s="269" t="e">
        <f>IF(C1101="",NA(),MATCH($B1101&amp;$C1101,'Smelter Look-up'!$J:$J,0))</f>
        <v>#N/A</v>
      </c>
      <c r="W1101" s="270"/>
      <c r="X1101" s="270">
        <f t="shared" si="31"/>
        <v>0</v>
      </c>
      <c r="Y1101" s="270"/>
      <c r="Z1101" s="270"/>
      <c r="AB1101" s="272" t="str">
        <f t="shared" si="32"/>
        <v/>
      </c>
    </row>
    <row r="1102" spans="1:28" s="271" customFormat="1" ht="20.25" customHeight="1">
      <c r="A1102" s="215"/>
      <c r="B1102" s="216"/>
      <c r="C1102" s="352"/>
      <c r="D1102" s="216"/>
      <c r="E1102" s="216"/>
      <c r="F1102" s="216"/>
      <c r="G1102" s="216"/>
      <c r="H1102" s="217"/>
      <c r="I1102" s="218"/>
      <c r="J1102" s="218"/>
      <c r="K1102" s="267"/>
      <c r="L1102" s="267"/>
      <c r="M1102" s="267"/>
      <c r="N1102" s="267"/>
      <c r="O1102" s="267"/>
      <c r="P1102" s="219"/>
      <c r="Q1102" s="268"/>
      <c r="R1102" s="216" t="str">
        <f ca="1">IF(ISERROR($V1102),"",OFFSET('Smelter Look-up'!$C$4,$V1102-4,0)&amp;"")</f>
        <v/>
      </c>
      <c r="S1102" s="224" t="str">
        <f t="shared" ca="1" si="30"/>
        <v/>
      </c>
      <c r="T1102" s="224" t="str">
        <f ca="1">IF(B1102="","",IF(ISERROR(MATCH($J1102,SorP!$B$1:$B$6230,0)),"",INDIRECT("'SorP'!$A$"&amp;MATCH($J1102,SorP!$B$1:$B$6230,0))))</f>
        <v/>
      </c>
      <c r="U1102" s="239"/>
      <c r="V1102" s="269" t="e">
        <f>IF(C1102="",NA(),MATCH($B1102&amp;$C1102,'Smelter Look-up'!$J:$J,0))</f>
        <v>#N/A</v>
      </c>
      <c r="W1102" s="270"/>
      <c r="X1102" s="270">
        <f t="shared" si="31"/>
        <v>0</v>
      </c>
      <c r="Y1102" s="270"/>
      <c r="Z1102" s="270"/>
      <c r="AB1102" s="272" t="str">
        <f t="shared" si="32"/>
        <v/>
      </c>
    </row>
    <row r="1103" spans="1:28" s="271" customFormat="1" ht="20.25" customHeight="1">
      <c r="A1103" s="215"/>
      <c r="B1103" s="216"/>
      <c r="C1103" s="352"/>
      <c r="D1103" s="216"/>
      <c r="E1103" s="216"/>
      <c r="F1103" s="216"/>
      <c r="G1103" s="216"/>
      <c r="H1103" s="217"/>
      <c r="I1103" s="218"/>
      <c r="J1103" s="218"/>
      <c r="K1103" s="267"/>
      <c r="L1103" s="267"/>
      <c r="M1103" s="267"/>
      <c r="N1103" s="267"/>
      <c r="O1103" s="267"/>
      <c r="P1103" s="219"/>
      <c r="Q1103" s="268"/>
      <c r="R1103" s="216" t="str">
        <f ca="1">IF(ISERROR($V1103),"",OFFSET('Smelter Look-up'!$C$4,$V1103-4,0)&amp;"")</f>
        <v/>
      </c>
      <c r="S1103" s="224" t="str">
        <f t="shared" ca="1" si="30"/>
        <v/>
      </c>
      <c r="T1103" s="224" t="str">
        <f ca="1">IF(B1103="","",IF(ISERROR(MATCH($J1103,SorP!$B$1:$B$6230,0)),"",INDIRECT("'SorP'!$A$"&amp;MATCH($J1103,SorP!$B$1:$B$6230,0))))</f>
        <v/>
      </c>
      <c r="U1103" s="239"/>
      <c r="V1103" s="269" t="e">
        <f>IF(C1103="",NA(),MATCH($B1103&amp;$C1103,'Smelter Look-up'!$J:$J,0))</f>
        <v>#N/A</v>
      </c>
      <c r="W1103" s="270"/>
      <c r="X1103" s="270">
        <f t="shared" si="31"/>
        <v>0</v>
      </c>
      <c r="Y1103" s="270"/>
      <c r="Z1103" s="270"/>
      <c r="AB1103" s="272" t="str">
        <f t="shared" si="32"/>
        <v/>
      </c>
    </row>
    <row r="1104" spans="1:28" s="271" customFormat="1" ht="20.25" customHeight="1">
      <c r="A1104" s="215"/>
      <c r="B1104" s="216"/>
      <c r="C1104" s="352"/>
      <c r="D1104" s="216"/>
      <c r="E1104" s="216"/>
      <c r="F1104" s="216"/>
      <c r="G1104" s="216"/>
      <c r="H1104" s="217"/>
      <c r="I1104" s="218"/>
      <c r="J1104" s="218"/>
      <c r="K1104" s="267"/>
      <c r="L1104" s="267"/>
      <c r="M1104" s="267"/>
      <c r="N1104" s="267"/>
      <c r="O1104" s="267"/>
      <c r="P1104" s="219"/>
      <c r="Q1104" s="268"/>
      <c r="R1104" s="216" t="str">
        <f ca="1">IF(ISERROR($V1104),"",OFFSET('Smelter Look-up'!$C$4,$V1104-4,0)&amp;"")</f>
        <v/>
      </c>
      <c r="S1104" s="224" t="str">
        <f t="shared" ca="1" si="30"/>
        <v/>
      </c>
      <c r="T1104" s="224" t="str">
        <f ca="1">IF(B1104="","",IF(ISERROR(MATCH($J1104,SorP!$B$1:$B$6230,0)),"",INDIRECT("'SorP'!$A$"&amp;MATCH($J1104,SorP!$B$1:$B$6230,0))))</f>
        <v/>
      </c>
      <c r="U1104" s="239"/>
      <c r="V1104" s="269" t="e">
        <f>IF(C1104="",NA(),MATCH($B1104&amp;$C1104,'Smelter Look-up'!$J:$J,0))</f>
        <v>#N/A</v>
      </c>
      <c r="W1104" s="270"/>
      <c r="X1104" s="270">
        <f t="shared" si="31"/>
        <v>0</v>
      </c>
      <c r="Y1104" s="270"/>
      <c r="Z1104" s="270"/>
      <c r="AB1104" s="272" t="str">
        <f t="shared" si="32"/>
        <v/>
      </c>
    </row>
    <row r="1105" spans="1:28" s="271" customFormat="1" ht="20.25" customHeight="1">
      <c r="A1105" s="215"/>
      <c r="B1105" s="216"/>
      <c r="C1105" s="352"/>
      <c r="D1105" s="216"/>
      <c r="E1105" s="216"/>
      <c r="F1105" s="216"/>
      <c r="G1105" s="216"/>
      <c r="H1105" s="217"/>
      <c r="I1105" s="218"/>
      <c r="J1105" s="218"/>
      <c r="K1105" s="267"/>
      <c r="L1105" s="267"/>
      <c r="M1105" s="267"/>
      <c r="N1105" s="267"/>
      <c r="O1105" s="267"/>
      <c r="P1105" s="219"/>
      <c r="Q1105" s="268"/>
      <c r="R1105" s="216" t="str">
        <f ca="1">IF(ISERROR($V1105),"",OFFSET('Smelter Look-up'!$C$4,$V1105-4,0)&amp;"")</f>
        <v/>
      </c>
      <c r="S1105" s="224" t="str">
        <f t="shared" ca="1" si="30"/>
        <v/>
      </c>
      <c r="T1105" s="224" t="str">
        <f ca="1">IF(B1105="","",IF(ISERROR(MATCH($J1105,SorP!$B$1:$B$6230,0)),"",INDIRECT("'SorP'!$A$"&amp;MATCH($J1105,SorP!$B$1:$B$6230,0))))</f>
        <v/>
      </c>
      <c r="U1105" s="239"/>
      <c r="V1105" s="269" t="e">
        <f>IF(C1105="",NA(),MATCH($B1105&amp;$C1105,'Smelter Look-up'!$J:$J,0))</f>
        <v>#N/A</v>
      </c>
      <c r="W1105" s="270"/>
      <c r="X1105" s="270">
        <f t="shared" si="31"/>
        <v>0</v>
      </c>
      <c r="Y1105" s="270"/>
      <c r="Z1105" s="270"/>
      <c r="AB1105" s="272" t="str">
        <f t="shared" si="32"/>
        <v/>
      </c>
    </row>
    <row r="1106" spans="1:28" s="271" customFormat="1" ht="20.25" customHeight="1">
      <c r="A1106" s="215"/>
      <c r="B1106" s="216"/>
      <c r="C1106" s="352"/>
      <c r="D1106" s="216"/>
      <c r="E1106" s="216"/>
      <c r="F1106" s="216"/>
      <c r="G1106" s="216"/>
      <c r="H1106" s="217"/>
      <c r="I1106" s="218"/>
      <c r="J1106" s="218"/>
      <c r="K1106" s="267"/>
      <c r="L1106" s="267"/>
      <c r="M1106" s="267"/>
      <c r="N1106" s="267"/>
      <c r="O1106" s="267"/>
      <c r="P1106" s="219"/>
      <c r="Q1106" s="268"/>
      <c r="R1106" s="216" t="str">
        <f ca="1">IF(ISERROR($V1106),"",OFFSET('Smelter Look-up'!$C$4,$V1106-4,0)&amp;"")</f>
        <v/>
      </c>
      <c r="S1106" s="224" t="str">
        <f t="shared" ca="1" si="30"/>
        <v/>
      </c>
      <c r="T1106" s="224" t="str">
        <f ca="1">IF(B1106="","",IF(ISERROR(MATCH($J1106,SorP!$B$1:$B$6230,0)),"",INDIRECT("'SorP'!$A$"&amp;MATCH($J1106,SorP!$B$1:$B$6230,0))))</f>
        <v/>
      </c>
      <c r="U1106" s="239"/>
      <c r="V1106" s="269" t="e">
        <f>IF(C1106="",NA(),MATCH($B1106&amp;$C1106,'Smelter Look-up'!$J:$J,0))</f>
        <v>#N/A</v>
      </c>
      <c r="W1106" s="270"/>
      <c r="X1106" s="270">
        <f t="shared" si="31"/>
        <v>0</v>
      </c>
      <c r="Y1106" s="270"/>
      <c r="Z1106" s="270"/>
      <c r="AB1106" s="272" t="str">
        <f t="shared" si="32"/>
        <v/>
      </c>
    </row>
    <row r="1107" spans="1:28" s="271" customFormat="1" ht="20.25" customHeight="1">
      <c r="A1107" s="215"/>
      <c r="B1107" s="216"/>
      <c r="C1107" s="352"/>
      <c r="D1107" s="216"/>
      <c r="E1107" s="216"/>
      <c r="F1107" s="216"/>
      <c r="G1107" s="216"/>
      <c r="H1107" s="217"/>
      <c r="I1107" s="218"/>
      <c r="J1107" s="218"/>
      <c r="K1107" s="267"/>
      <c r="L1107" s="267"/>
      <c r="M1107" s="267"/>
      <c r="N1107" s="267"/>
      <c r="O1107" s="267"/>
      <c r="P1107" s="219"/>
      <c r="Q1107" s="268"/>
      <c r="R1107" s="216" t="str">
        <f ca="1">IF(ISERROR($V1107),"",OFFSET('Smelter Look-up'!$C$4,$V1107-4,0)&amp;"")</f>
        <v/>
      </c>
      <c r="S1107" s="224" t="str">
        <f t="shared" ca="1" si="30"/>
        <v/>
      </c>
      <c r="T1107" s="224" t="str">
        <f ca="1">IF(B1107="","",IF(ISERROR(MATCH($J1107,SorP!$B$1:$B$6230,0)),"",INDIRECT("'SorP'!$A$"&amp;MATCH($J1107,SorP!$B$1:$B$6230,0))))</f>
        <v/>
      </c>
      <c r="U1107" s="239"/>
      <c r="V1107" s="269" t="e">
        <f>IF(C1107="",NA(),MATCH($B1107&amp;$C1107,'Smelter Look-up'!$J:$J,0))</f>
        <v>#N/A</v>
      </c>
      <c r="W1107" s="270"/>
      <c r="X1107" s="270">
        <f t="shared" si="31"/>
        <v>0</v>
      </c>
      <c r="Y1107" s="270"/>
      <c r="Z1107" s="270"/>
      <c r="AB1107" s="272" t="str">
        <f t="shared" si="32"/>
        <v/>
      </c>
    </row>
    <row r="1108" spans="1:28" s="271" customFormat="1" ht="20.25" customHeight="1">
      <c r="A1108" s="215"/>
      <c r="B1108" s="216"/>
      <c r="C1108" s="352"/>
      <c r="D1108" s="216"/>
      <c r="E1108" s="216"/>
      <c r="F1108" s="216"/>
      <c r="G1108" s="216"/>
      <c r="H1108" s="217"/>
      <c r="I1108" s="218"/>
      <c r="J1108" s="218"/>
      <c r="K1108" s="267"/>
      <c r="L1108" s="267"/>
      <c r="M1108" s="267"/>
      <c r="N1108" s="267"/>
      <c r="O1108" s="267"/>
      <c r="P1108" s="219"/>
      <c r="Q1108" s="268"/>
      <c r="R1108" s="216" t="str">
        <f ca="1">IF(ISERROR($V1108),"",OFFSET('Smelter Look-up'!$C$4,$V1108-4,0)&amp;"")</f>
        <v/>
      </c>
      <c r="S1108" s="224" t="str">
        <f t="shared" ca="1" si="30"/>
        <v/>
      </c>
      <c r="T1108" s="224" t="str">
        <f ca="1">IF(B1108="","",IF(ISERROR(MATCH($J1108,SorP!$B$1:$B$6230,0)),"",INDIRECT("'SorP'!$A$"&amp;MATCH($J1108,SorP!$B$1:$B$6230,0))))</f>
        <v/>
      </c>
      <c r="U1108" s="239"/>
      <c r="V1108" s="269" t="e">
        <f>IF(C1108="",NA(),MATCH($B1108&amp;$C1108,'Smelter Look-up'!$J:$J,0))</f>
        <v>#N/A</v>
      </c>
      <c r="W1108" s="270"/>
      <c r="X1108" s="270">
        <f t="shared" si="31"/>
        <v>0</v>
      </c>
      <c r="Y1108" s="270"/>
      <c r="Z1108" s="270"/>
      <c r="AB1108" s="272" t="str">
        <f t="shared" si="32"/>
        <v/>
      </c>
    </row>
    <row r="1109" spans="1:28" s="271" customFormat="1" ht="20.25" customHeight="1">
      <c r="A1109" s="215"/>
      <c r="B1109" s="216"/>
      <c r="C1109" s="352"/>
      <c r="D1109" s="216"/>
      <c r="E1109" s="216"/>
      <c r="F1109" s="216"/>
      <c r="G1109" s="216"/>
      <c r="H1109" s="217"/>
      <c r="I1109" s="218"/>
      <c r="J1109" s="218"/>
      <c r="K1109" s="267"/>
      <c r="L1109" s="267"/>
      <c r="M1109" s="267"/>
      <c r="N1109" s="267"/>
      <c r="O1109" s="267"/>
      <c r="P1109" s="219"/>
      <c r="Q1109" s="268"/>
      <c r="R1109" s="216" t="str">
        <f ca="1">IF(ISERROR($V1109),"",OFFSET('Smelter Look-up'!$C$4,$V1109-4,0)&amp;"")</f>
        <v/>
      </c>
      <c r="S1109" s="224" t="str">
        <f t="shared" ca="1" si="30"/>
        <v/>
      </c>
      <c r="T1109" s="224" t="str">
        <f ca="1">IF(B1109="","",IF(ISERROR(MATCH($J1109,SorP!$B$1:$B$6230,0)),"",INDIRECT("'SorP'!$A$"&amp;MATCH($J1109,SorP!$B$1:$B$6230,0))))</f>
        <v/>
      </c>
      <c r="U1109" s="239"/>
      <c r="V1109" s="269" t="e">
        <f>IF(C1109="",NA(),MATCH($B1109&amp;$C1109,'Smelter Look-up'!$J:$J,0))</f>
        <v>#N/A</v>
      </c>
      <c r="W1109" s="270"/>
      <c r="X1109" s="270">
        <f t="shared" si="31"/>
        <v>0</v>
      </c>
      <c r="Y1109" s="270"/>
      <c r="Z1109" s="270"/>
      <c r="AB1109" s="272" t="str">
        <f t="shared" si="32"/>
        <v/>
      </c>
    </row>
    <row r="1110" spans="1:28" s="271" customFormat="1" ht="20.25" customHeight="1">
      <c r="A1110" s="215"/>
      <c r="B1110" s="216"/>
      <c r="C1110" s="352"/>
      <c r="D1110" s="216"/>
      <c r="E1110" s="216"/>
      <c r="F1110" s="216"/>
      <c r="G1110" s="216"/>
      <c r="H1110" s="217"/>
      <c r="I1110" s="218"/>
      <c r="J1110" s="218"/>
      <c r="K1110" s="267"/>
      <c r="L1110" s="267"/>
      <c r="M1110" s="267"/>
      <c r="N1110" s="267"/>
      <c r="O1110" s="267"/>
      <c r="P1110" s="219"/>
      <c r="Q1110" s="268"/>
      <c r="R1110" s="216" t="str">
        <f ca="1">IF(ISERROR($V1110),"",OFFSET('Smelter Look-up'!$C$4,$V1110-4,0)&amp;"")</f>
        <v/>
      </c>
      <c r="S1110" s="224" t="str">
        <f t="shared" ca="1" si="30"/>
        <v/>
      </c>
      <c r="T1110" s="224" t="str">
        <f ca="1">IF(B1110="","",IF(ISERROR(MATCH($J1110,SorP!$B$1:$B$6230,0)),"",INDIRECT("'SorP'!$A$"&amp;MATCH($J1110,SorP!$B$1:$B$6230,0))))</f>
        <v/>
      </c>
      <c r="U1110" s="239"/>
      <c r="V1110" s="269" t="e">
        <f>IF(C1110="",NA(),MATCH($B1110&amp;$C1110,'Smelter Look-up'!$J:$J,0))</f>
        <v>#N/A</v>
      </c>
      <c r="W1110" s="270"/>
      <c r="X1110" s="270">
        <f t="shared" si="31"/>
        <v>0</v>
      </c>
      <c r="Y1110" s="270"/>
      <c r="Z1110" s="270"/>
      <c r="AB1110" s="272" t="str">
        <f t="shared" si="32"/>
        <v/>
      </c>
    </row>
    <row r="1111" spans="1:28" s="271" customFormat="1" ht="20.25" customHeight="1">
      <c r="A1111" s="215"/>
      <c r="B1111" s="216"/>
      <c r="C1111" s="352"/>
      <c r="D1111" s="216"/>
      <c r="E1111" s="216"/>
      <c r="F1111" s="216"/>
      <c r="G1111" s="216"/>
      <c r="H1111" s="217"/>
      <c r="I1111" s="218"/>
      <c r="J1111" s="218"/>
      <c r="K1111" s="267"/>
      <c r="L1111" s="267"/>
      <c r="M1111" s="267"/>
      <c r="N1111" s="267"/>
      <c r="O1111" s="267"/>
      <c r="P1111" s="219"/>
      <c r="Q1111" s="268"/>
      <c r="R1111" s="216" t="str">
        <f ca="1">IF(ISERROR($V1111),"",OFFSET('Smelter Look-up'!$C$4,$V1111-4,0)&amp;"")</f>
        <v/>
      </c>
      <c r="S1111" s="224" t="str">
        <f t="shared" ca="1" si="30"/>
        <v/>
      </c>
      <c r="T1111" s="224" t="str">
        <f ca="1">IF(B1111="","",IF(ISERROR(MATCH($J1111,SorP!$B$1:$B$6230,0)),"",INDIRECT("'SorP'!$A$"&amp;MATCH($J1111,SorP!$B$1:$B$6230,0))))</f>
        <v/>
      </c>
      <c r="U1111" s="239"/>
      <c r="V1111" s="269" t="e">
        <f>IF(C1111="",NA(),MATCH($B1111&amp;$C1111,'Smelter Look-up'!$J:$J,0))</f>
        <v>#N/A</v>
      </c>
      <c r="W1111" s="270"/>
      <c r="X1111" s="270">
        <f t="shared" si="31"/>
        <v>0</v>
      </c>
      <c r="Y1111" s="270"/>
      <c r="Z1111" s="270"/>
      <c r="AB1111" s="272" t="str">
        <f t="shared" si="32"/>
        <v/>
      </c>
    </row>
    <row r="1112" spans="1:28" s="271" customFormat="1" ht="20.25" customHeight="1">
      <c r="A1112" s="215"/>
      <c r="B1112" s="216"/>
      <c r="C1112" s="352"/>
      <c r="D1112" s="216"/>
      <c r="E1112" s="216"/>
      <c r="F1112" s="216"/>
      <c r="G1112" s="216"/>
      <c r="H1112" s="217"/>
      <c r="I1112" s="218"/>
      <c r="J1112" s="218"/>
      <c r="K1112" s="267"/>
      <c r="L1112" s="267"/>
      <c r="M1112" s="267"/>
      <c r="N1112" s="267"/>
      <c r="O1112" s="267"/>
      <c r="P1112" s="219"/>
      <c r="Q1112" s="268"/>
      <c r="R1112" s="216" t="str">
        <f ca="1">IF(ISERROR($V1112),"",OFFSET('Smelter Look-up'!$C$4,$V1112-4,0)&amp;"")</f>
        <v/>
      </c>
      <c r="S1112" s="224" t="str">
        <f t="shared" ca="1" si="30"/>
        <v/>
      </c>
      <c r="T1112" s="224" t="str">
        <f ca="1">IF(B1112="","",IF(ISERROR(MATCH($J1112,SorP!$B$1:$B$6230,0)),"",INDIRECT("'SorP'!$A$"&amp;MATCH($J1112,SorP!$B$1:$B$6230,0))))</f>
        <v/>
      </c>
      <c r="U1112" s="239"/>
      <c r="V1112" s="269" t="e">
        <f>IF(C1112="",NA(),MATCH($B1112&amp;$C1112,'Smelter Look-up'!$J:$J,0))</f>
        <v>#N/A</v>
      </c>
      <c r="W1112" s="270"/>
      <c r="X1112" s="270">
        <f t="shared" si="31"/>
        <v>0</v>
      </c>
      <c r="Y1112" s="270"/>
      <c r="Z1112" s="270"/>
      <c r="AB1112" s="272" t="str">
        <f t="shared" si="32"/>
        <v/>
      </c>
    </row>
    <row r="1113" spans="1:28" s="271" customFormat="1" ht="20.25" customHeight="1">
      <c r="A1113" s="215"/>
      <c r="B1113" s="216"/>
      <c r="C1113" s="352"/>
      <c r="D1113" s="216"/>
      <c r="E1113" s="216"/>
      <c r="F1113" s="216"/>
      <c r="G1113" s="216"/>
      <c r="H1113" s="217"/>
      <c r="I1113" s="218"/>
      <c r="J1113" s="218"/>
      <c r="K1113" s="267"/>
      <c r="L1113" s="267"/>
      <c r="M1113" s="267"/>
      <c r="N1113" s="267"/>
      <c r="O1113" s="267"/>
      <c r="P1113" s="219"/>
      <c r="Q1113" s="268"/>
      <c r="R1113" s="216" t="str">
        <f ca="1">IF(ISERROR($V1113),"",OFFSET('Smelter Look-up'!$C$4,$V1113-4,0)&amp;"")</f>
        <v/>
      </c>
      <c r="S1113" s="224" t="str">
        <f t="shared" ca="1" si="30"/>
        <v/>
      </c>
      <c r="T1113" s="224" t="str">
        <f ca="1">IF(B1113="","",IF(ISERROR(MATCH($J1113,SorP!$B$1:$B$6230,0)),"",INDIRECT("'SorP'!$A$"&amp;MATCH($J1113,SorP!$B$1:$B$6230,0))))</f>
        <v/>
      </c>
      <c r="U1113" s="239"/>
      <c r="V1113" s="269" t="e">
        <f>IF(C1113="",NA(),MATCH($B1113&amp;$C1113,'Smelter Look-up'!$J:$J,0))</f>
        <v>#N/A</v>
      </c>
      <c r="W1113" s="270"/>
      <c r="X1113" s="270">
        <f t="shared" si="31"/>
        <v>0</v>
      </c>
      <c r="Y1113" s="270"/>
      <c r="Z1113" s="270"/>
      <c r="AB1113" s="272" t="str">
        <f t="shared" si="32"/>
        <v/>
      </c>
    </row>
    <row r="1114" spans="1:28" s="271" customFormat="1" ht="20.25" customHeight="1">
      <c r="A1114" s="215"/>
      <c r="B1114" s="216"/>
      <c r="C1114" s="352"/>
      <c r="D1114" s="216"/>
      <c r="E1114" s="216"/>
      <c r="F1114" s="216"/>
      <c r="G1114" s="216"/>
      <c r="H1114" s="217"/>
      <c r="I1114" s="218"/>
      <c r="J1114" s="218"/>
      <c r="K1114" s="267"/>
      <c r="L1114" s="267"/>
      <c r="M1114" s="267"/>
      <c r="N1114" s="267"/>
      <c r="O1114" s="267"/>
      <c r="P1114" s="219"/>
      <c r="Q1114" s="268"/>
      <c r="R1114" s="216" t="str">
        <f ca="1">IF(ISERROR($V1114),"",OFFSET('Smelter Look-up'!$C$4,$V1114-4,0)&amp;"")</f>
        <v/>
      </c>
      <c r="S1114" s="224" t="str">
        <f t="shared" ca="1" si="30"/>
        <v/>
      </c>
      <c r="T1114" s="224" t="str">
        <f ca="1">IF(B1114="","",IF(ISERROR(MATCH($J1114,SorP!$B$1:$B$6230,0)),"",INDIRECT("'SorP'!$A$"&amp;MATCH($J1114,SorP!$B$1:$B$6230,0))))</f>
        <v/>
      </c>
      <c r="U1114" s="239"/>
      <c r="V1114" s="269" t="e">
        <f>IF(C1114="",NA(),MATCH($B1114&amp;$C1114,'Smelter Look-up'!$J:$J,0))</f>
        <v>#N/A</v>
      </c>
      <c r="W1114" s="270"/>
      <c r="X1114" s="270">
        <f t="shared" si="31"/>
        <v>0</v>
      </c>
      <c r="Y1114" s="270"/>
      <c r="Z1114" s="270"/>
      <c r="AB1114" s="272" t="str">
        <f t="shared" si="32"/>
        <v/>
      </c>
    </row>
    <row r="1115" spans="1:28" s="271" customFormat="1" ht="20.25" customHeight="1">
      <c r="A1115" s="215"/>
      <c r="B1115" s="216"/>
      <c r="C1115" s="352"/>
      <c r="D1115" s="216"/>
      <c r="E1115" s="216"/>
      <c r="F1115" s="216"/>
      <c r="G1115" s="216"/>
      <c r="H1115" s="217"/>
      <c r="I1115" s="218"/>
      <c r="J1115" s="218"/>
      <c r="K1115" s="267"/>
      <c r="L1115" s="267"/>
      <c r="M1115" s="267"/>
      <c r="N1115" s="267"/>
      <c r="O1115" s="267"/>
      <c r="P1115" s="219"/>
      <c r="Q1115" s="268"/>
      <c r="R1115" s="216" t="str">
        <f ca="1">IF(ISERROR($V1115),"",OFFSET('Smelter Look-up'!$C$4,$V1115-4,0)&amp;"")</f>
        <v/>
      </c>
      <c r="S1115" s="224" t="str">
        <f t="shared" ca="1" si="30"/>
        <v/>
      </c>
      <c r="T1115" s="224" t="str">
        <f ca="1">IF(B1115="","",IF(ISERROR(MATCH($J1115,SorP!$B$1:$B$6230,0)),"",INDIRECT("'SorP'!$A$"&amp;MATCH($J1115,SorP!$B$1:$B$6230,0))))</f>
        <v/>
      </c>
      <c r="U1115" s="239"/>
      <c r="V1115" s="269" t="e">
        <f>IF(C1115="",NA(),MATCH($B1115&amp;$C1115,'Smelter Look-up'!$J:$J,0))</f>
        <v>#N/A</v>
      </c>
      <c r="W1115" s="270"/>
      <c r="X1115" s="270">
        <f t="shared" si="31"/>
        <v>0</v>
      </c>
      <c r="Y1115" s="270"/>
      <c r="Z1115" s="270"/>
      <c r="AB1115" s="272" t="str">
        <f t="shared" si="32"/>
        <v/>
      </c>
    </row>
    <row r="1116" spans="1:28" s="271" customFormat="1" ht="20.25" customHeight="1">
      <c r="A1116" s="215"/>
      <c r="B1116" s="216"/>
      <c r="C1116" s="352"/>
      <c r="D1116" s="216"/>
      <c r="E1116" s="216"/>
      <c r="F1116" s="216"/>
      <c r="G1116" s="216"/>
      <c r="H1116" s="217"/>
      <c r="I1116" s="218"/>
      <c r="J1116" s="218"/>
      <c r="K1116" s="267"/>
      <c r="L1116" s="267"/>
      <c r="M1116" s="267"/>
      <c r="N1116" s="267"/>
      <c r="O1116" s="267"/>
      <c r="P1116" s="219"/>
      <c r="Q1116" s="268"/>
      <c r="R1116" s="216" t="str">
        <f ca="1">IF(ISERROR($V1116),"",OFFSET('Smelter Look-up'!$C$4,$V1116-4,0)&amp;"")</f>
        <v/>
      </c>
      <c r="S1116" s="224" t="str">
        <f t="shared" ca="1" si="30"/>
        <v/>
      </c>
      <c r="T1116" s="224" t="str">
        <f ca="1">IF(B1116="","",IF(ISERROR(MATCH($J1116,SorP!$B$1:$B$6230,0)),"",INDIRECT("'SorP'!$A$"&amp;MATCH($J1116,SorP!$B$1:$B$6230,0))))</f>
        <v/>
      </c>
      <c r="U1116" s="239"/>
      <c r="V1116" s="269" t="e">
        <f>IF(C1116="",NA(),MATCH($B1116&amp;$C1116,'Smelter Look-up'!$J:$J,0))</f>
        <v>#N/A</v>
      </c>
      <c r="W1116" s="270"/>
      <c r="X1116" s="270">
        <f t="shared" si="31"/>
        <v>0</v>
      </c>
      <c r="Y1116" s="270"/>
      <c r="Z1116" s="270"/>
      <c r="AB1116" s="272" t="str">
        <f t="shared" si="32"/>
        <v/>
      </c>
    </row>
    <row r="1117" spans="1:28" s="271" customFormat="1" ht="20.25" customHeight="1">
      <c r="A1117" s="215"/>
      <c r="B1117" s="216"/>
      <c r="C1117" s="352"/>
      <c r="D1117" s="216"/>
      <c r="E1117" s="216"/>
      <c r="F1117" s="216"/>
      <c r="G1117" s="216"/>
      <c r="H1117" s="217"/>
      <c r="I1117" s="218"/>
      <c r="J1117" s="218"/>
      <c r="K1117" s="267"/>
      <c r="L1117" s="267"/>
      <c r="M1117" s="267"/>
      <c r="N1117" s="267"/>
      <c r="O1117" s="267"/>
      <c r="P1117" s="219"/>
      <c r="Q1117" s="268"/>
      <c r="R1117" s="216" t="str">
        <f ca="1">IF(ISERROR($V1117),"",OFFSET('Smelter Look-up'!$C$4,$V1117-4,0)&amp;"")</f>
        <v/>
      </c>
      <c r="S1117" s="224" t="str">
        <f t="shared" ca="1" si="30"/>
        <v/>
      </c>
      <c r="T1117" s="224" t="str">
        <f ca="1">IF(B1117="","",IF(ISERROR(MATCH($J1117,SorP!$B$1:$B$6230,0)),"",INDIRECT("'SorP'!$A$"&amp;MATCH($J1117,SorP!$B$1:$B$6230,0))))</f>
        <v/>
      </c>
      <c r="U1117" s="239"/>
      <c r="V1117" s="269" t="e">
        <f>IF(C1117="",NA(),MATCH($B1117&amp;$C1117,'Smelter Look-up'!$J:$J,0))</f>
        <v>#N/A</v>
      </c>
      <c r="W1117" s="270"/>
      <c r="X1117" s="270">
        <f t="shared" si="31"/>
        <v>0</v>
      </c>
      <c r="Y1117" s="270"/>
      <c r="Z1117" s="270"/>
      <c r="AB1117" s="272" t="str">
        <f t="shared" si="32"/>
        <v/>
      </c>
    </row>
    <row r="1118" spans="1:28" s="271" customFormat="1" ht="20.25" customHeight="1">
      <c r="A1118" s="215"/>
      <c r="B1118" s="216"/>
      <c r="C1118" s="352"/>
      <c r="D1118" s="216"/>
      <c r="E1118" s="216"/>
      <c r="F1118" s="216"/>
      <c r="G1118" s="216"/>
      <c r="H1118" s="217"/>
      <c r="I1118" s="218"/>
      <c r="J1118" s="218"/>
      <c r="K1118" s="267"/>
      <c r="L1118" s="267"/>
      <c r="M1118" s="267"/>
      <c r="N1118" s="267"/>
      <c r="O1118" s="267"/>
      <c r="P1118" s="219"/>
      <c r="Q1118" s="268"/>
      <c r="R1118" s="216" t="str">
        <f ca="1">IF(ISERROR($V1118),"",OFFSET('Smelter Look-up'!$C$4,$V1118-4,0)&amp;"")</f>
        <v/>
      </c>
      <c r="S1118" s="224" t="str">
        <f t="shared" ca="1" si="30"/>
        <v/>
      </c>
      <c r="T1118" s="224" t="str">
        <f ca="1">IF(B1118="","",IF(ISERROR(MATCH($J1118,SorP!$B$1:$B$6230,0)),"",INDIRECT("'SorP'!$A$"&amp;MATCH($J1118,SorP!$B$1:$B$6230,0))))</f>
        <v/>
      </c>
      <c r="U1118" s="239"/>
      <c r="V1118" s="269" t="e">
        <f>IF(C1118="",NA(),MATCH($B1118&amp;$C1118,'Smelter Look-up'!$J:$J,0))</f>
        <v>#N/A</v>
      </c>
      <c r="W1118" s="270"/>
      <c r="X1118" s="270">
        <f t="shared" si="31"/>
        <v>0</v>
      </c>
      <c r="Y1118" s="270"/>
      <c r="Z1118" s="270"/>
      <c r="AB1118" s="272" t="str">
        <f t="shared" si="32"/>
        <v/>
      </c>
    </row>
    <row r="1119" spans="1:28" s="271" customFormat="1" ht="20.25" customHeight="1">
      <c r="A1119" s="215"/>
      <c r="B1119" s="216"/>
      <c r="C1119" s="352"/>
      <c r="D1119" s="216"/>
      <c r="E1119" s="216"/>
      <c r="F1119" s="216"/>
      <c r="G1119" s="216"/>
      <c r="H1119" s="217"/>
      <c r="I1119" s="218"/>
      <c r="J1119" s="218"/>
      <c r="K1119" s="267"/>
      <c r="L1119" s="267"/>
      <c r="M1119" s="267"/>
      <c r="N1119" s="267"/>
      <c r="O1119" s="267"/>
      <c r="P1119" s="219"/>
      <c r="Q1119" s="268"/>
      <c r="R1119" s="216" t="str">
        <f ca="1">IF(ISERROR($V1119),"",OFFSET('Smelter Look-up'!$C$4,$V1119-4,0)&amp;"")</f>
        <v/>
      </c>
      <c r="S1119" s="224" t="str">
        <f t="shared" ca="1" si="30"/>
        <v/>
      </c>
      <c r="T1119" s="224" t="str">
        <f ca="1">IF(B1119="","",IF(ISERROR(MATCH($J1119,SorP!$B$1:$B$6230,0)),"",INDIRECT("'SorP'!$A$"&amp;MATCH($J1119,SorP!$B$1:$B$6230,0))))</f>
        <v/>
      </c>
      <c r="U1119" s="239"/>
      <c r="V1119" s="269" t="e">
        <f>IF(C1119="",NA(),MATCH($B1119&amp;$C1119,'Smelter Look-up'!$J:$J,0))</f>
        <v>#N/A</v>
      </c>
      <c r="W1119" s="270"/>
      <c r="X1119" s="270">
        <f t="shared" si="31"/>
        <v>0</v>
      </c>
      <c r="Y1119" s="270"/>
      <c r="Z1119" s="270"/>
      <c r="AB1119" s="272" t="str">
        <f t="shared" si="32"/>
        <v/>
      </c>
    </row>
    <row r="1120" spans="1:28" s="271" customFormat="1" ht="20.25" customHeight="1">
      <c r="A1120" s="215"/>
      <c r="B1120" s="216"/>
      <c r="C1120" s="352"/>
      <c r="D1120" s="216"/>
      <c r="E1120" s="216"/>
      <c r="F1120" s="216"/>
      <c r="G1120" s="216"/>
      <c r="H1120" s="217"/>
      <c r="I1120" s="218"/>
      <c r="J1120" s="218"/>
      <c r="K1120" s="267"/>
      <c r="L1120" s="267"/>
      <c r="M1120" s="267"/>
      <c r="N1120" s="267"/>
      <c r="O1120" s="267"/>
      <c r="P1120" s="219"/>
      <c r="Q1120" s="268"/>
      <c r="R1120" s="216" t="str">
        <f ca="1">IF(ISERROR($V1120),"",OFFSET('Smelter Look-up'!$C$4,$V1120-4,0)&amp;"")</f>
        <v/>
      </c>
      <c r="S1120" s="224" t="str">
        <f t="shared" ca="1" si="30"/>
        <v/>
      </c>
      <c r="T1120" s="224" t="str">
        <f ca="1">IF(B1120="","",IF(ISERROR(MATCH($J1120,SorP!$B$1:$B$6230,0)),"",INDIRECT("'SorP'!$A$"&amp;MATCH($J1120,SorP!$B$1:$B$6230,0))))</f>
        <v/>
      </c>
      <c r="U1120" s="239"/>
      <c r="V1120" s="269" t="e">
        <f>IF(C1120="",NA(),MATCH($B1120&amp;$C1120,'Smelter Look-up'!$J:$J,0))</f>
        <v>#N/A</v>
      </c>
      <c r="W1120" s="270"/>
      <c r="X1120" s="270">
        <f t="shared" si="31"/>
        <v>0</v>
      </c>
      <c r="Y1120" s="270"/>
      <c r="Z1120" s="270"/>
      <c r="AB1120" s="272" t="str">
        <f t="shared" si="32"/>
        <v/>
      </c>
    </row>
    <row r="1121" spans="1:28" s="271" customFormat="1" ht="20.25" customHeight="1">
      <c r="A1121" s="215"/>
      <c r="B1121" s="216"/>
      <c r="C1121" s="352"/>
      <c r="D1121" s="216"/>
      <c r="E1121" s="216"/>
      <c r="F1121" s="216"/>
      <c r="G1121" s="216"/>
      <c r="H1121" s="217"/>
      <c r="I1121" s="218"/>
      <c r="J1121" s="218"/>
      <c r="K1121" s="267"/>
      <c r="L1121" s="267"/>
      <c r="M1121" s="267"/>
      <c r="N1121" s="267"/>
      <c r="O1121" s="267"/>
      <c r="P1121" s="219"/>
      <c r="Q1121" s="268"/>
      <c r="R1121" s="216" t="str">
        <f ca="1">IF(ISERROR($V1121),"",OFFSET('Smelter Look-up'!$C$4,$V1121-4,0)&amp;"")</f>
        <v/>
      </c>
      <c r="S1121" s="224" t="str">
        <f t="shared" ca="1" si="30"/>
        <v/>
      </c>
      <c r="T1121" s="224" t="str">
        <f ca="1">IF(B1121="","",IF(ISERROR(MATCH($J1121,SorP!$B$1:$B$6230,0)),"",INDIRECT("'SorP'!$A$"&amp;MATCH($J1121,SorP!$B$1:$B$6230,0))))</f>
        <v/>
      </c>
      <c r="U1121" s="239"/>
      <c r="V1121" s="269" t="e">
        <f>IF(C1121="",NA(),MATCH($B1121&amp;$C1121,'Smelter Look-up'!$J:$J,0))</f>
        <v>#N/A</v>
      </c>
      <c r="W1121" s="270"/>
      <c r="X1121" s="270">
        <f t="shared" si="31"/>
        <v>0</v>
      </c>
      <c r="Y1121" s="270"/>
      <c r="Z1121" s="270"/>
      <c r="AB1121" s="272" t="str">
        <f t="shared" si="32"/>
        <v/>
      </c>
    </row>
    <row r="1122" spans="1:28" s="271" customFormat="1" ht="20.25" customHeight="1">
      <c r="A1122" s="215"/>
      <c r="B1122" s="216"/>
      <c r="C1122" s="352"/>
      <c r="D1122" s="216"/>
      <c r="E1122" s="216"/>
      <c r="F1122" s="216"/>
      <c r="G1122" s="216"/>
      <c r="H1122" s="217"/>
      <c r="I1122" s="218"/>
      <c r="J1122" s="218"/>
      <c r="K1122" s="267"/>
      <c r="L1122" s="267"/>
      <c r="M1122" s="267"/>
      <c r="N1122" s="267"/>
      <c r="O1122" s="267"/>
      <c r="P1122" s="219"/>
      <c r="Q1122" s="268"/>
      <c r="R1122" s="216" t="str">
        <f ca="1">IF(ISERROR($V1122),"",OFFSET('Smelter Look-up'!$C$4,$V1122-4,0)&amp;"")</f>
        <v/>
      </c>
      <c r="S1122" s="224" t="str">
        <f t="shared" ca="1" si="30"/>
        <v/>
      </c>
      <c r="T1122" s="224" t="str">
        <f ca="1">IF(B1122="","",IF(ISERROR(MATCH($J1122,SorP!$B$1:$B$6230,0)),"",INDIRECT("'SorP'!$A$"&amp;MATCH($J1122,SorP!$B$1:$B$6230,0))))</f>
        <v/>
      </c>
      <c r="U1122" s="239"/>
      <c r="V1122" s="269" t="e">
        <f>IF(C1122="",NA(),MATCH($B1122&amp;$C1122,'Smelter Look-up'!$J:$J,0))</f>
        <v>#N/A</v>
      </c>
      <c r="W1122" s="270"/>
      <c r="X1122" s="270">
        <f t="shared" si="31"/>
        <v>0</v>
      </c>
      <c r="Y1122" s="270"/>
      <c r="Z1122" s="270"/>
      <c r="AB1122" s="272" t="str">
        <f t="shared" si="32"/>
        <v/>
      </c>
    </row>
    <row r="1123" spans="1:28" s="271" customFormat="1" ht="20.25" customHeight="1">
      <c r="A1123" s="215"/>
      <c r="B1123" s="216"/>
      <c r="C1123" s="352"/>
      <c r="D1123" s="216"/>
      <c r="E1123" s="216"/>
      <c r="F1123" s="216"/>
      <c r="G1123" s="216"/>
      <c r="H1123" s="217"/>
      <c r="I1123" s="218"/>
      <c r="J1123" s="218"/>
      <c r="K1123" s="267"/>
      <c r="L1123" s="267"/>
      <c r="M1123" s="267"/>
      <c r="N1123" s="267"/>
      <c r="O1123" s="267"/>
      <c r="P1123" s="219"/>
      <c r="Q1123" s="268"/>
      <c r="R1123" s="216" t="str">
        <f ca="1">IF(ISERROR($V1123),"",OFFSET('Smelter Look-up'!$C$4,$V1123-4,0)&amp;"")</f>
        <v/>
      </c>
      <c r="S1123" s="224" t="str">
        <f t="shared" ca="1" si="30"/>
        <v/>
      </c>
      <c r="T1123" s="224" t="str">
        <f ca="1">IF(B1123="","",IF(ISERROR(MATCH($J1123,SorP!$B$1:$B$6230,0)),"",INDIRECT("'SorP'!$A$"&amp;MATCH($J1123,SorP!$B$1:$B$6230,0))))</f>
        <v/>
      </c>
      <c r="U1123" s="239"/>
      <c r="V1123" s="269" t="e">
        <f>IF(C1123="",NA(),MATCH($B1123&amp;$C1123,'Smelter Look-up'!$J:$J,0))</f>
        <v>#N/A</v>
      </c>
      <c r="W1123" s="270"/>
      <c r="X1123" s="270">
        <f t="shared" si="31"/>
        <v>0</v>
      </c>
      <c r="Y1123" s="270"/>
      <c r="Z1123" s="270"/>
      <c r="AB1123" s="272" t="str">
        <f t="shared" si="32"/>
        <v/>
      </c>
    </row>
    <row r="1124" spans="1:28" s="271" customFormat="1" ht="20.25" customHeight="1">
      <c r="A1124" s="215"/>
      <c r="B1124" s="216"/>
      <c r="C1124" s="352"/>
      <c r="D1124" s="216"/>
      <c r="E1124" s="216"/>
      <c r="F1124" s="216"/>
      <c r="G1124" s="216"/>
      <c r="H1124" s="217"/>
      <c r="I1124" s="218"/>
      <c r="J1124" s="218"/>
      <c r="K1124" s="267"/>
      <c r="L1124" s="267"/>
      <c r="M1124" s="267"/>
      <c r="N1124" s="267"/>
      <c r="O1124" s="267"/>
      <c r="P1124" s="219"/>
      <c r="Q1124" s="268"/>
      <c r="R1124" s="216" t="str">
        <f ca="1">IF(ISERROR($V1124),"",OFFSET('Smelter Look-up'!$C$4,$V1124-4,0)&amp;"")</f>
        <v/>
      </c>
      <c r="S1124" s="224" t="str">
        <f t="shared" ca="1" si="30"/>
        <v/>
      </c>
      <c r="T1124" s="224" t="str">
        <f ca="1">IF(B1124="","",IF(ISERROR(MATCH($J1124,SorP!$B$1:$B$6230,0)),"",INDIRECT("'SorP'!$A$"&amp;MATCH($J1124,SorP!$B$1:$B$6230,0))))</f>
        <v/>
      </c>
      <c r="U1124" s="239"/>
      <c r="V1124" s="269" t="e">
        <f>IF(C1124="",NA(),MATCH($B1124&amp;$C1124,'Smelter Look-up'!$J:$J,0))</f>
        <v>#N/A</v>
      </c>
      <c r="W1124" s="270"/>
      <c r="X1124" s="270">
        <f t="shared" si="31"/>
        <v>0</v>
      </c>
      <c r="Y1124" s="270"/>
      <c r="Z1124" s="270"/>
      <c r="AB1124" s="272" t="str">
        <f t="shared" si="32"/>
        <v/>
      </c>
    </row>
    <row r="1125" spans="1:28" s="271" customFormat="1" ht="20.25" customHeight="1">
      <c r="A1125" s="215"/>
      <c r="B1125" s="216"/>
      <c r="C1125" s="352"/>
      <c r="D1125" s="216"/>
      <c r="E1125" s="216"/>
      <c r="F1125" s="216"/>
      <c r="G1125" s="216"/>
      <c r="H1125" s="217"/>
      <c r="I1125" s="218"/>
      <c r="J1125" s="218"/>
      <c r="K1125" s="267"/>
      <c r="L1125" s="267"/>
      <c r="M1125" s="267"/>
      <c r="N1125" s="267"/>
      <c r="O1125" s="267"/>
      <c r="P1125" s="219"/>
      <c r="Q1125" s="268"/>
      <c r="R1125" s="216" t="str">
        <f ca="1">IF(ISERROR($V1125),"",OFFSET('Smelter Look-up'!$C$4,$V1125-4,0)&amp;"")</f>
        <v/>
      </c>
      <c r="S1125" s="224" t="str">
        <f t="shared" ca="1" si="30"/>
        <v/>
      </c>
      <c r="T1125" s="224" t="str">
        <f ca="1">IF(B1125="","",IF(ISERROR(MATCH($J1125,SorP!$B$1:$B$6230,0)),"",INDIRECT("'SorP'!$A$"&amp;MATCH($J1125,SorP!$B$1:$B$6230,0))))</f>
        <v/>
      </c>
      <c r="U1125" s="239"/>
      <c r="V1125" s="269" t="e">
        <f>IF(C1125="",NA(),MATCH($B1125&amp;$C1125,'Smelter Look-up'!$J:$J,0))</f>
        <v>#N/A</v>
      </c>
      <c r="W1125" s="270"/>
      <c r="X1125" s="270">
        <f t="shared" si="31"/>
        <v>0</v>
      </c>
      <c r="Y1125" s="270"/>
      <c r="Z1125" s="270"/>
      <c r="AB1125" s="272" t="str">
        <f t="shared" si="32"/>
        <v/>
      </c>
    </row>
    <row r="1126" spans="1:28" s="271" customFormat="1" ht="20.25" customHeight="1">
      <c r="A1126" s="215"/>
      <c r="B1126" s="216"/>
      <c r="C1126" s="352"/>
      <c r="D1126" s="216"/>
      <c r="E1126" s="216"/>
      <c r="F1126" s="216"/>
      <c r="G1126" s="216"/>
      <c r="H1126" s="217"/>
      <c r="I1126" s="218"/>
      <c r="J1126" s="218"/>
      <c r="K1126" s="267"/>
      <c r="L1126" s="267"/>
      <c r="M1126" s="267"/>
      <c r="N1126" s="267"/>
      <c r="O1126" s="267"/>
      <c r="P1126" s="219"/>
      <c r="Q1126" s="268"/>
      <c r="R1126" s="216" t="str">
        <f ca="1">IF(ISERROR($V1126),"",OFFSET('Smelter Look-up'!$C$4,$V1126-4,0)&amp;"")</f>
        <v/>
      </c>
      <c r="S1126" s="224" t="str">
        <f t="shared" ca="1" si="30"/>
        <v/>
      </c>
      <c r="T1126" s="224" t="str">
        <f ca="1">IF(B1126="","",IF(ISERROR(MATCH($J1126,SorP!$B$1:$B$6230,0)),"",INDIRECT("'SorP'!$A$"&amp;MATCH($J1126,SorP!$B$1:$B$6230,0))))</f>
        <v/>
      </c>
      <c r="U1126" s="239"/>
      <c r="V1126" s="269" t="e">
        <f>IF(C1126="",NA(),MATCH($B1126&amp;$C1126,'Smelter Look-up'!$J:$J,0))</f>
        <v>#N/A</v>
      </c>
      <c r="W1126" s="270"/>
      <c r="X1126" s="270">
        <f t="shared" si="31"/>
        <v>0</v>
      </c>
      <c r="Y1126" s="270"/>
      <c r="Z1126" s="270"/>
      <c r="AB1126" s="272" t="str">
        <f t="shared" si="32"/>
        <v/>
      </c>
    </row>
    <row r="1127" spans="1:28" s="271" customFormat="1" ht="20.25" customHeight="1">
      <c r="A1127" s="215"/>
      <c r="B1127" s="216"/>
      <c r="C1127" s="352"/>
      <c r="D1127" s="216"/>
      <c r="E1127" s="216"/>
      <c r="F1127" s="216"/>
      <c r="G1127" s="216"/>
      <c r="H1127" s="217"/>
      <c r="I1127" s="218"/>
      <c r="J1127" s="218"/>
      <c r="K1127" s="267"/>
      <c r="L1127" s="267"/>
      <c r="M1127" s="267"/>
      <c r="N1127" s="267"/>
      <c r="O1127" s="267"/>
      <c r="P1127" s="219"/>
      <c r="Q1127" s="268"/>
      <c r="R1127" s="216" t="str">
        <f ca="1">IF(ISERROR($V1127),"",OFFSET('Smelter Look-up'!$C$4,$V1127-4,0)&amp;"")</f>
        <v/>
      </c>
      <c r="S1127" s="224" t="str">
        <f t="shared" ca="1" si="30"/>
        <v/>
      </c>
      <c r="T1127" s="224" t="str">
        <f ca="1">IF(B1127="","",IF(ISERROR(MATCH($J1127,SorP!$B$1:$B$6230,0)),"",INDIRECT("'SorP'!$A$"&amp;MATCH($J1127,SorP!$B$1:$B$6230,0))))</f>
        <v/>
      </c>
      <c r="U1127" s="239"/>
      <c r="V1127" s="269" t="e">
        <f>IF(C1127="",NA(),MATCH($B1127&amp;$C1127,'Smelter Look-up'!$J:$J,0))</f>
        <v>#N/A</v>
      </c>
      <c r="W1127" s="270"/>
      <c r="X1127" s="270">
        <f t="shared" si="31"/>
        <v>0</v>
      </c>
      <c r="Y1127" s="270"/>
      <c r="Z1127" s="270"/>
      <c r="AB1127" s="272" t="str">
        <f t="shared" si="32"/>
        <v/>
      </c>
    </row>
    <row r="1128" spans="1:28" s="271" customFormat="1" ht="20.25" customHeight="1">
      <c r="A1128" s="215"/>
      <c r="B1128" s="216"/>
      <c r="C1128" s="352"/>
      <c r="D1128" s="216"/>
      <c r="E1128" s="216"/>
      <c r="F1128" s="216"/>
      <c r="G1128" s="216"/>
      <c r="H1128" s="217"/>
      <c r="I1128" s="218"/>
      <c r="J1128" s="218"/>
      <c r="K1128" s="267"/>
      <c r="L1128" s="267"/>
      <c r="M1128" s="267"/>
      <c r="N1128" s="267"/>
      <c r="O1128" s="267"/>
      <c r="P1128" s="219"/>
      <c r="Q1128" s="268"/>
      <c r="R1128" s="216" t="str">
        <f ca="1">IF(ISERROR($V1128),"",OFFSET('Smelter Look-up'!$C$4,$V1128-4,0)&amp;"")</f>
        <v/>
      </c>
      <c r="S1128" s="224" t="str">
        <f t="shared" ca="1" si="30"/>
        <v/>
      </c>
      <c r="T1128" s="224" t="str">
        <f ca="1">IF(B1128="","",IF(ISERROR(MATCH($J1128,SorP!$B$1:$B$6230,0)),"",INDIRECT("'SorP'!$A$"&amp;MATCH($J1128,SorP!$B$1:$B$6230,0))))</f>
        <v/>
      </c>
      <c r="U1128" s="239"/>
      <c r="V1128" s="269" t="e">
        <f>IF(C1128="",NA(),MATCH($B1128&amp;$C1128,'Smelter Look-up'!$J:$J,0))</f>
        <v>#N/A</v>
      </c>
      <c r="W1128" s="270"/>
      <c r="X1128" s="270">
        <f t="shared" si="31"/>
        <v>0</v>
      </c>
      <c r="Y1128" s="270"/>
      <c r="Z1128" s="270"/>
      <c r="AB1128" s="272" t="str">
        <f t="shared" si="32"/>
        <v/>
      </c>
    </row>
    <row r="1129" spans="1:28" s="271" customFormat="1" ht="20.25" customHeight="1">
      <c r="A1129" s="215"/>
      <c r="B1129" s="216"/>
      <c r="C1129" s="352"/>
      <c r="D1129" s="216"/>
      <c r="E1129" s="216"/>
      <c r="F1129" s="216"/>
      <c r="G1129" s="216"/>
      <c r="H1129" s="217"/>
      <c r="I1129" s="218"/>
      <c r="J1129" s="218"/>
      <c r="K1129" s="267"/>
      <c r="L1129" s="267"/>
      <c r="M1129" s="267"/>
      <c r="N1129" s="267"/>
      <c r="O1129" s="267"/>
      <c r="P1129" s="219"/>
      <c r="Q1129" s="268"/>
      <c r="R1129" s="216" t="str">
        <f ca="1">IF(ISERROR($V1129),"",OFFSET('Smelter Look-up'!$C$4,$V1129-4,0)&amp;"")</f>
        <v/>
      </c>
      <c r="S1129" s="224" t="str">
        <f t="shared" ca="1" si="30"/>
        <v/>
      </c>
      <c r="T1129" s="224" t="str">
        <f ca="1">IF(B1129="","",IF(ISERROR(MATCH($J1129,SorP!$B$1:$B$6230,0)),"",INDIRECT("'SorP'!$A$"&amp;MATCH($J1129,SorP!$B$1:$B$6230,0))))</f>
        <v/>
      </c>
      <c r="U1129" s="239"/>
      <c r="V1129" s="269" t="e">
        <f>IF(C1129="",NA(),MATCH($B1129&amp;$C1129,'Smelter Look-up'!$J:$J,0))</f>
        <v>#N/A</v>
      </c>
      <c r="W1129" s="270"/>
      <c r="X1129" s="270">
        <f t="shared" si="31"/>
        <v>0</v>
      </c>
      <c r="Y1129" s="270"/>
      <c r="Z1129" s="270"/>
      <c r="AB1129" s="272" t="str">
        <f t="shared" si="32"/>
        <v/>
      </c>
    </row>
    <row r="1130" spans="1:28" s="271" customFormat="1" ht="20.25" customHeight="1">
      <c r="A1130" s="215"/>
      <c r="B1130" s="216"/>
      <c r="C1130" s="352"/>
      <c r="D1130" s="216"/>
      <c r="E1130" s="216"/>
      <c r="F1130" s="216"/>
      <c r="G1130" s="216"/>
      <c r="H1130" s="217"/>
      <c r="I1130" s="218"/>
      <c r="J1130" s="218"/>
      <c r="K1130" s="267"/>
      <c r="L1130" s="267"/>
      <c r="M1130" s="267"/>
      <c r="N1130" s="267"/>
      <c r="O1130" s="267"/>
      <c r="P1130" s="219"/>
      <c r="Q1130" s="268"/>
      <c r="R1130" s="216" t="str">
        <f ca="1">IF(ISERROR($V1130),"",OFFSET('Smelter Look-up'!$C$4,$V1130-4,0)&amp;"")</f>
        <v/>
      </c>
      <c r="S1130" s="224" t="str">
        <f t="shared" ca="1" si="30"/>
        <v/>
      </c>
      <c r="T1130" s="224" t="str">
        <f ca="1">IF(B1130="","",IF(ISERROR(MATCH($J1130,SorP!$B$1:$B$6230,0)),"",INDIRECT("'SorP'!$A$"&amp;MATCH($J1130,SorP!$B$1:$B$6230,0))))</f>
        <v/>
      </c>
      <c r="U1130" s="239"/>
      <c r="V1130" s="269" t="e">
        <f>IF(C1130="",NA(),MATCH($B1130&amp;$C1130,'Smelter Look-up'!$J:$J,0))</f>
        <v>#N/A</v>
      </c>
      <c r="W1130" s="270"/>
      <c r="X1130" s="270">
        <f t="shared" si="31"/>
        <v>0</v>
      </c>
      <c r="Y1130" s="270"/>
      <c r="Z1130" s="270"/>
      <c r="AB1130" s="272" t="str">
        <f t="shared" si="32"/>
        <v/>
      </c>
    </row>
    <row r="1131" spans="1:28" s="271" customFormat="1" ht="20.25" customHeight="1">
      <c r="A1131" s="215"/>
      <c r="B1131" s="216"/>
      <c r="C1131" s="352"/>
      <c r="D1131" s="216"/>
      <c r="E1131" s="216"/>
      <c r="F1131" s="216"/>
      <c r="G1131" s="216"/>
      <c r="H1131" s="217"/>
      <c r="I1131" s="218"/>
      <c r="J1131" s="218"/>
      <c r="K1131" s="267"/>
      <c r="L1131" s="267"/>
      <c r="M1131" s="267"/>
      <c r="N1131" s="267"/>
      <c r="O1131" s="267"/>
      <c r="P1131" s="219"/>
      <c r="Q1131" s="268"/>
      <c r="R1131" s="216" t="str">
        <f ca="1">IF(ISERROR($V1131),"",OFFSET('Smelter Look-up'!$C$4,$V1131-4,0)&amp;"")</f>
        <v/>
      </c>
      <c r="S1131" s="224" t="str">
        <f t="shared" ca="1" si="30"/>
        <v/>
      </c>
      <c r="T1131" s="224" t="str">
        <f ca="1">IF(B1131="","",IF(ISERROR(MATCH($J1131,SorP!$B$1:$B$6230,0)),"",INDIRECT("'SorP'!$A$"&amp;MATCH($J1131,SorP!$B$1:$B$6230,0))))</f>
        <v/>
      </c>
      <c r="U1131" s="239"/>
      <c r="V1131" s="269" t="e">
        <f>IF(C1131="",NA(),MATCH($B1131&amp;$C1131,'Smelter Look-up'!$J:$J,0))</f>
        <v>#N/A</v>
      </c>
      <c r="W1131" s="270"/>
      <c r="X1131" s="270">
        <f t="shared" si="31"/>
        <v>0</v>
      </c>
      <c r="Y1131" s="270"/>
      <c r="Z1131" s="270"/>
      <c r="AB1131" s="272" t="str">
        <f t="shared" si="32"/>
        <v/>
      </c>
    </row>
    <row r="1132" spans="1:28" s="271" customFormat="1" ht="20.25" customHeight="1">
      <c r="A1132" s="215"/>
      <c r="B1132" s="216"/>
      <c r="C1132" s="352"/>
      <c r="D1132" s="216"/>
      <c r="E1132" s="216"/>
      <c r="F1132" s="216"/>
      <c r="G1132" s="216"/>
      <c r="H1132" s="217"/>
      <c r="I1132" s="218"/>
      <c r="J1132" s="218"/>
      <c r="K1132" s="267"/>
      <c r="L1132" s="267"/>
      <c r="M1132" s="267"/>
      <c r="N1132" s="267"/>
      <c r="O1132" s="267"/>
      <c r="P1132" s="219"/>
      <c r="Q1132" s="268"/>
      <c r="R1132" s="216" t="str">
        <f ca="1">IF(ISERROR($V1132),"",OFFSET('Smelter Look-up'!$C$4,$V1132-4,0)&amp;"")</f>
        <v/>
      </c>
      <c r="S1132" s="224" t="str">
        <f t="shared" ca="1" si="30"/>
        <v/>
      </c>
      <c r="T1132" s="224" t="str">
        <f ca="1">IF(B1132="","",IF(ISERROR(MATCH($J1132,SorP!$B$1:$B$6230,0)),"",INDIRECT("'SorP'!$A$"&amp;MATCH($J1132,SorP!$B$1:$B$6230,0))))</f>
        <v/>
      </c>
      <c r="U1132" s="239"/>
      <c r="V1132" s="269" t="e">
        <f>IF(C1132="",NA(),MATCH($B1132&amp;$C1132,'Smelter Look-up'!$J:$J,0))</f>
        <v>#N/A</v>
      </c>
      <c r="W1132" s="270"/>
      <c r="X1132" s="270">
        <f t="shared" si="31"/>
        <v>0</v>
      </c>
      <c r="Y1132" s="270"/>
      <c r="Z1132" s="270"/>
      <c r="AB1132" s="272" t="str">
        <f t="shared" si="32"/>
        <v/>
      </c>
    </row>
    <row r="1133" spans="1:28" s="271" customFormat="1" ht="20.25" customHeight="1">
      <c r="A1133" s="215"/>
      <c r="B1133" s="216"/>
      <c r="C1133" s="352"/>
      <c r="D1133" s="216"/>
      <c r="E1133" s="216"/>
      <c r="F1133" s="216"/>
      <c r="G1133" s="216"/>
      <c r="H1133" s="217"/>
      <c r="I1133" s="218"/>
      <c r="J1133" s="218"/>
      <c r="K1133" s="267"/>
      <c r="L1133" s="267"/>
      <c r="M1133" s="267"/>
      <c r="N1133" s="267"/>
      <c r="O1133" s="267"/>
      <c r="P1133" s="219"/>
      <c r="Q1133" s="268"/>
      <c r="R1133" s="216" t="str">
        <f ca="1">IF(ISERROR($V1133),"",OFFSET('Smelter Look-up'!$C$4,$V1133-4,0)&amp;"")</f>
        <v/>
      </c>
      <c r="S1133" s="224" t="str">
        <f t="shared" ca="1" si="30"/>
        <v/>
      </c>
      <c r="T1133" s="224" t="str">
        <f ca="1">IF(B1133="","",IF(ISERROR(MATCH($J1133,SorP!$B$1:$B$6230,0)),"",INDIRECT("'SorP'!$A$"&amp;MATCH($J1133,SorP!$B$1:$B$6230,0))))</f>
        <v/>
      </c>
      <c r="U1133" s="239"/>
      <c r="V1133" s="269" t="e">
        <f>IF(C1133="",NA(),MATCH($B1133&amp;$C1133,'Smelter Look-up'!$J:$J,0))</f>
        <v>#N/A</v>
      </c>
      <c r="W1133" s="270"/>
      <c r="X1133" s="270">
        <f t="shared" si="31"/>
        <v>0</v>
      </c>
      <c r="Y1133" s="270"/>
      <c r="Z1133" s="270"/>
      <c r="AB1133" s="272" t="str">
        <f t="shared" si="32"/>
        <v/>
      </c>
    </row>
    <row r="1134" spans="1:28" s="271" customFormat="1" ht="20.25" customHeight="1">
      <c r="A1134" s="215"/>
      <c r="B1134" s="216"/>
      <c r="C1134" s="352"/>
      <c r="D1134" s="216"/>
      <c r="E1134" s="216"/>
      <c r="F1134" s="216"/>
      <c r="G1134" s="216"/>
      <c r="H1134" s="217"/>
      <c r="I1134" s="218"/>
      <c r="J1134" s="218"/>
      <c r="K1134" s="267"/>
      <c r="L1134" s="267"/>
      <c r="M1134" s="267"/>
      <c r="N1134" s="267"/>
      <c r="O1134" s="267"/>
      <c r="P1134" s="219"/>
      <c r="Q1134" s="268"/>
      <c r="R1134" s="216" t="str">
        <f ca="1">IF(ISERROR($V1134),"",OFFSET('Smelter Look-up'!$C$4,$V1134-4,0)&amp;"")</f>
        <v/>
      </c>
      <c r="S1134" s="224" t="str">
        <f t="shared" ca="1" si="30"/>
        <v/>
      </c>
      <c r="T1134" s="224" t="str">
        <f ca="1">IF(B1134="","",IF(ISERROR(MATCH($J1134,SorP!$B$1:$B$6230,0)),"",INDIRECT("'SorP'!$A$"&amp;MATCH($J1134,SorP!$B$1:$B$6230,0))))</f>
        <v/>
      </c>
      <c r="U1134" s="239"/>
      <c r="V1134" s="269" t="e">
        <f>IF(C1134="",NA(),MATCH($B1134&amp;$C1134,'Smelter Look-up'!$J:$J,0))</f>
        <v>#N/A</v>
      </c>
      <c r="W1134" s="270"/>
      <c r="X1134" s="270">
        <f t="shared" si="31"/>
        <v>0</v>
      </c>
      <c r="Y1134" s="270"/>
      <c r="Z1134" s="270"/>
      <c r="AB1134" s="272" t="str">
        <f t="shared" si="32"/>
        <v/>
      </c>
    </row>
    <row r="1135" spans="1:28" s="271" customFormat="1" ht="20.25" customHeight="1">
      <c r="A1135" s="215"/>
      <c r="B1135" s="216"/>
      <c r="C1135" s="352"/>
      <c r="D1135" s="216"/>
      <c r="E1135" s="216"/>
      <c r="F1135" s="216"/>
      <c r="G1135" s="216"/>
      <c r="H1135" s="217"/>
      <c r="I1135" s="218"/>
      <c r="J1135" s="218"/>
      <c r="K1135" s="267"/>
      <c r="L1135" s="267"/>
      <c r="M1135" s="267"/>
      <c r="N1135" s="267"/>
      <c r="O1135" s="267"/>
      <c r="P1135" s="219"/>
      <c r="Q1135" s="268"/>
      <c r="R1135" s="216" t="str">
        <f ca="1">IF(ISERROR($V1135),"",OFFSET('Smelter Look-up'!$C$4,$V1135-4,0)&amp;"")</f>
        <v/>
      </c>
      <c r="S1135" s="224" t="str">
        <f t="shared" ca="1" si="30"/>
        <v/>
      </c>
      <c r="T1135" s="224" t="str">
        <f ca="1">IF(B1135="","",IF(ISERROR(MATCH($J1135,SorP!$B$1:$B$6230,0)),"",INDIRECT("'SorP'!$A$"&amp;MATCH($J1135,SorP!$B$1:$B$6230,0))))</f>
        <v/>
      </c>
      <c r="U1135" s="239"/>
      <c r="V1135" s="269" t="e">
        <f>IF(C1135="",NA(),MATCH($B1135&amp;$C1135,'Smelter Look-up'!$J:$J,0))</f>
        <v>#N/A</v>
      </c>
      <c r="W1135" s="270"/>
      <c r="X1135" s="270">
        <f t="shared" si="31"/>
        <v>0</v>
      </c>
      <c r="Y1135" s="270"/>
      <c r="Z1135" s="270"/>
      <c r="AB1135" s="272" t="str">
        <f t="shared" si="32"/>
        <v/>
      </c>
    </row>
    <row r="1136" spans="1:28" s="271" customFormat="1" ht="20.25" customHeight="1">
      <c r="A1136" s="215"/>
      <c r="B1136" s="216"/>
      <c r="C1136" s="352"/>
      <c r="D1136" s="216"/>
      <c r="E1136" s="216"/>
      <c r="F1136" s="216"/>
      <c r="G1136" s="216"/>
      <c r="H1136" s="217"/>
      <c r="I1136" s="218"/>
      <c r="J1136" s="218"/>
      <c r="K1136" s="267"/>
      <c r="L1136" s="267"/>
      <c r="M1136" s="267"/>
      <c r="N1136" s="267"/>
      <c r="O1136" s="267"/>
      <c r="P1136" s="219"/>
      <c r="Q1136" s="268"/>
      <c r="R1136" s="216" t="str">
        <f ca="1">IF(ISERROR($V1136),"",OFFSET('Smelter Look-up'!$C$4,$V1136-4,0)&amp;"")</f>
        <v/>
      </c>
      <c r="S1136" s="224" t="str">
        <f t="shared" ca="1" si="30"/>
        <v/>
      </c>
      <c r="T1136" s="224" t="str">
        <f ca="1">IF(B1136="","",IF(ISERROR(MATCH($J1136,SorP!$B$1:$B$6230,0)),"",INDIRECT("'SorP'!$A$"&amp;MATCH($J1136,SorP!$B$1:$B$6230,0))))</f>
        <v/>
      </c>
      <c r="U1136" s="239"/>
      <c r="V1136" s="269" t="e">
        <f>IF(C1136="",NA(),MATCH($B1136&amp;$C1136,'Smelter Look-up'!$J:$J,0))</f>
        <v>#N/A</v>
      </c>
      <c r="W1136" s="270"/>
      <c r="X1136" s="270">
        <f t="shared" si="31"/>
        <v>0</v>
      </c>
      <c r="Y1136" s="270"/>
      <c r="Z1136" s="270"/>
      <c r="AB1136" s="272" t="str">
        <f t="shared" si="32"/>
        <v/>
      </c>
    </row>
    <row r="1137" spans="1:28" s="271" customFormat="1" ht="20.25" customHeight="1">
      <c r="A1137" s="215"/>
      <c r="B1137" s="216"/>
      <c r="C1137" s="352"/>
      <c r="D1137" s="216"/>
      <c r="E1137" s="216"/>
      <c r="F1137" s="216"/>
      <c r="G1137" s="216"/>
      <c r="H1137" s="217"/>
      <c r="I1137" s="218"/>
      <c r="J1137" s="218"/>
      <c r="K1137" s="267"/>
      <c r="L1137" s="267"/>
      <c r="M1137" s="267"/>
      <c r="N1137" s="267"/>
      <c r="O1137" s="267"/>
      <c r="P1137" s="219"/>
      <c r="Q1137" s="268"/>
      <c r="R1137" s="216" t="str">
        <f ca="1">IF(ISERROR($V1137),"",OFFSET('Smelter Look-up'!$C$4,$V1137-4,0)&amp;"")</f>
        <v/>
      </c>
      <c r="S1137" s="224" t="str">
        <f t="shared" ca="1" si="30"/>
        <v/>
      </c>
      <c r="T1137" s="224" t="str">
        <f ca="1">IF(B1137="","",IF(ISERROR(MATCH($J1137,SorP!$B$1:$B$6230,0)),"",INDIRECT("'SorP'!$A$"&amp;MATCH($J1137,SorP!$B$1:$B$6230,0))))</f>
        <v/>
      </c>
      <c r="U1137" s="239"/>
      <c r="V1137" s="269" t="e">
        <f>IF(C1137="",NA(),MATCH($B1137&amp;$C1137,'Smelter Look-up'!$J:$J,0))</f>
        <v>#N/A</v>
      </c>
      <c r="W1137" s="270"/>
      <c r="X1137" s="270">
        <f t="shared" si="31"/>
        <v>0</v>
      </c>
      <c r="Y1137" s="270"/>
      <c r="Z1137" s="270"/>
      <c r="AB1137" s="272" t="str">
        <f t="shared" si="32"/>
        <v/>
      </c>
    </row>
    <row r="1138" spans="1:28" s="271" customFormat="1" ht="20.25" customHeight="1">
      <c r="A1138" s="215"/>
      <c r="B1138" s="216"/>
      <c r="C1138" s="352"/>
      <c r="D1138" s="216"/>
      <c r="E1138" s="216"/>
      <c r="F1138" s="216"/>
      <c r="G1138" s="216"/>
      <c r="H1138" s="217"/>
      <c r="I1138" s="218"/>
      <c r="J1138" s="218"/>
      <c r="K1138" s="267"/>
      <c r="L1138" s="267"/>
      <c r="M1138" s="267"/>
      <c r="N1138" s="267"/>
      <c r="O1138" s="267"/>
      <c r="P1138" s="219"/>
      <c r="Q1138" s="268"/>
      <c r="R1138" s="216" t="str">
        <f ca="1">IF(ISERROR($V1138),"",OFFSET('Smelter Look-up'!$C$4,$V1138-4,0)&amp;"")</f>
        <v/>
      </c>
      <c r="S1138" s="224" t="str">
        <f t="shared" ca="1" si="30"/>
        <v/>
      </c>
      <c r="T1138" s="224" t="str">
        <f ca="1">IF(B1138="","",IF(ISERROR(MATCH($J1138,SorP!$B$1:$B$6230,0)),"",INDIRECT("'SorP'!$A$"&amp;MATCH($J1138,SorP!$B$1:$B$6230,0))))</f>
        <v/>
      </c>
      <c r="U1138" s="239"/>
      <c r="V1138" s="269" t="e">
        <f>IF(C1138="",NA(),MATCH($B1138&amp;$C1138,'Smelter Look-up'!$J:$J,0))</f>
        <v>#N/A</v>
      </c>
      <c r="W1138" s="270"/>
      <c r="X1138" s="270">
        <f t="shared" si="31"/>
        <v>0</v>
      </c>
      <c r="Y1138" s="270"/>
      <c r="Z1138" s="270"/>
      <c r="AB1138" s="272" t="str">
        <f t="shared" si="32"/>
        <v/>
      </c>
    </row>
    <row r="1139" spans="1:28" s="271" customFormat="1" ht="20.25" customHeight="1">
      <c r="A1139" s="215"/>
      <c r="B1139" s="216"/>
      <c r="C1139" s="352"/>
      <c r="D1139" s="216"/>
      <c r="E1139" s="216"/>
      <c r="F1139" s="216"/>
      <c r="G1139" s="216"/>
      <c r="H1139" s="217"/>
      <c r="I1139" s="218"/>
      <c r="J1139" s="218"/>
      <c r="K1139" s="267"/>
      <c r="L1139" s="267"/>
      <c r="M1139" s="267"/>
      <c r="N1139" s="267"/>
      <c r="O1139" s="267"/>
      <c r="P1139" s="219"/>
      <c r="Q1139" s="268"/>
      <c r="R1139" s="216" t="str">
        <f ca="1">IF(ISERROR($V1139),"",OFFSET('Smelter Look-up'!$C$4,$V1139-4,0)&amp;"")</f>
        <v/>
      </c>
      <c r="S1139" s="224" t="str">
        <f t="shared" ca="1" si="30"/>
        <v/>
      </c>
      <c r="T1139" s="224" t="str">
        <f ca="1">IF(B1139="","",IF(ISERROR(MATCH($J1139,SorP!$B$1:$B$6230,0)),"",INDIRECT("'SorP'!$A$"&amp;MATCH($J1139,SorP!$B$1:$B$6230,0))))</f>
        <v/>
      </c>
      <c r="U1139" s="239"/>
      <c r="V1139" s="269" t="e">
        <f>IF(C1139="",NA(),MATCH($B1139&amp;$C1139,'Smelter Look-up'!$J:$J,0))</f>
        <v>#N/A</v>
      </c>
      <c r="W1139" s="270"/>
      <c r="X1139" s="270">
        <f t="shared" si="31"/>
        <v>0</v>
      </c>
      <c r="Y1139" s="270"/>
      <c r="Z1139" s="270"/>
      <c r="AB1139" s="272" t="str">
        <f t="shared" si="32"/>
        <v/>
      </c>
    </row>
    <row r="1140" spans="1:28" s="271" customFormat="1" ht="20.25" customHeight="1">
      <c r="A1140" s="215"/>
      <c r="B1140" s="216"/>
      <c r="C1140" s="352"/>
      <c r="D1140" s="216"/>
      <c r="E1140" s="216"/>
      <c r="F1140" s="216"/>
      <c r="G1140" s="216"/>
      <c r="H1140" s="217"/>
      <c r="I1140" s="218"/>
      <c r="J1140" s="218"/>
      <c r="K1140" s="267"/>
      <c r="L1140" s="267"/>
      <c r="M1140" s="267"/>
      <c r="N1140" s="267"/>
      <c r="O1140" s="267"/>
      <c r="P1140" s="219"/>
      <c r="Q1140" s="268"/>
      <c r="R1140" s="216" t="str">
        <f ca="1">IF(ISERROR($V1140),"",OFFSET('Smelter Look-up'!$C$4,$V1140-4,0)&amp;"")</f>
        <v/>
      </c>
      <c r="S1140" s="224" t="str">
        <f t="shared" ca="1" si="30"/>
        <v/>
      </c>
      <c r="T1140" s="224" t="str">
        <f ca="1">IF(B1140="","",IF(ISERROR(MATCH($J1140,SorP!$B$1:$B$6230,0)),"",INDIRECT("'SorP'!$A$"&amp;MATCH($J1140,SorP!$B$1:$B$6230,0))))</f>
        <v/>
      </c>
      <c r="U1140" s="239"/>
      <c r="V1140" s="269" t="e">
        <f>IF(C1140="",NA(),MATCH($B1140&amp;$C1140,'Smelter Look-up'!$J:$J,0))</f>
        <v>#N/A</v>
      </c>
      <c r="W1140" s="270"/>
      <c r="X1140" s="270">
        <f t="shared" si="31"/>
        <v>0</v>
      </c>
      <c r="Y1140" s="270"/>
      <c r="Z1140" s="270"/>
      <c r="AB1140" s="272" t="str">
        <f t="shared" si="32"/>
        <v/>
      </c>
    </row>
    <row r="1141" spans="1:28" s="271" customFormat="1" ht="20.25" customHeight="1">
      <c r="A1141" s="215"/>
      <c r="B1141" s="216"/>
      <c r="C1141" s="352"/>
      <c r="D1141" s="216"/>
      <c r="E1141" s="216"/>
      <c r="F1141" s="216"/>
      <c r="G1141" s="216"/>
      <c r="H1141" s="217"/>
      <c r="I1141" s="218"/>
      <c r="J1141" s="218"/>
      <c r="K1141" s="267"/>
      <c r="L1141" s="267"/>
      <c r="M1141" s="267"/>
      <c r="N1141" s="267"/>
      <c r="O1141" s="267"/>
      <c r="P1141" s="219"/>
      <c r="Q1141" s="268"/>
      <c r="R1141" s="216" t="str">
        <f ca="1">IF(ISERROR($V1141),"",OFFSET('Smelter Look-up'!$C$4,$V1141-4,0)&amp;"")</f>
        <v/>
      </c>
      <c r="S1141" s="224" t="str">
        <f t="shared" ca="1" si="30"/>
        <v/>
      </c>
      <c r="T1141" s="224" t="str">
        <f ca="1">IF(B1141="","",IF(ISERROR(MATCH($J1141,SorP!$B$1:$B$6230,0)),"",INDIRECT("'SorP'!$A$"&amp;MATCH($J1141,SorP!$B$1:$B$6230,0))))</f>
        <v/>
      </c>
      <c r="U1141" s="239"/>
      <c r="V1141" s="269" t="e">
        <f>IF(C1141="",NA(),MATCH($B1141&amp;$C1141,'Smelter Look-up'!$J:$J,0))</f>
        <v>#N/A</v>
      </c>
      <c r="W1141" s="270"/>
      <c r="X1141" s="270">
        <f t="shared" si="31"/>
        <v>0</v>
      </c>
      <c r="Y1141" s="270"/>
      <c r="Z1141" s="270"/>
      <c r="AB1141" s="272" t="str">
        <f t="shared" si="32"/>
        <v/>
      </c>
    </row>
    <row r="1142" spans="1:28" s="271" customFormat="1" ht="20.25" customHeight="1">
      <c r="A1142" s="215"/>
      <c r="B1142" s="216"/>
      <c r="C1142" s="352"/>
      <c r="D1142" s="216"/>
      <c r="E1142" s="216"/>
      <c r="F1142" s="216"/>
      <c r="G1142" s="216"/>
      <c r="H1142" s="217"/>
      <c r="I1142" s="218"/>
      <c r="J1142" s="218"/>
      <c r="K1142" s="267"/>
      <c r="L1142" s="267"/>
      <c r="M1142" s="267"/>
      <c r="N1142" s="267"/>
      <c r="O1142" s="267"/>
      <c r="P1142" s="219"/>
      <c r="Q1142" s="268"/>
      <c r="R1142" s="216" t="str">
        <f ca="1">IF(ISERROR($V1142),"",OFFSET('Smelter Look-up'!$C$4,$V1142-4,0)&amp;"")</f>
        <v/>
      </c>
      <c r="S1142" s="224" t="str">
        <f t="shared" ca="1" si="30"/>
        <v/>
      </c>
      <c r="T1142" s="224" t="str">
        <f ca="1">IF(B1142="","",IF(ISERROR(MATCH($J1142,SorP!$B$1:$B$6230,0)),"",INDIRECT("'SorP'!$A$"&amp;MATCH($J1142,SorP!$B$1:$B$6230,0))))</f>
        <v/>
      </c>
      <c r="U1142" s="239"/>
      <c r="V1142" s="269" t="e">
        <f>IF(C1142="",NA(),MATCH($B1142&amp;$C1142,'Smelter Look-up'!$J:$J,0))</f>
        <v>#N/A</v>
      </c>
      <c r="W1142" s="270"/>
      <c r="X1142" s="270">
        <f t="shared" si="31"/>
        <v>0</v>
      </c>
      <c r="Y1142" s="270"/>
      <c r="Z1142" s="270"/>
      <c r="AB1142" s="272" t="str">
        <f t="shared" si="32"/>
        <v/>
      </c>
    </row>
    <row r="1143" spans="1:28" s="271" customFormat="1" ht="20.25" customHeight="1">
      <c r="A1143" s="215"/>
      <c r="B1143" s="216"/>
      <c r="C1143" s="352"/>
      <c r="D1143" s="216"/>
      <c r="E1143" s="216"/>
      <c r="F1143" s="216"/>
      <c r="G1143" s="216"/>
      <c r="H1143" s="217"/>
      <c r="I1143" s="218"/>
      <c r="J1143" s="218"/>
      <c r="K1143" s="267"/>
      <c r="L1143" s="267"/>
      <c r="M1143" s="267"/>
      <c r="N1143" s="267"/>
      <c r="O1143" s="267"/>
      <c r="P1143" s="219"/>
      <c r="Q1143" s="268"/>
      <c r="R1143" s="216" t="str">
        <f ca="1">IF(ISERROR($V1143),"",OFFSET('Smelter Look-up'!$C$4,$V1143-4,0)&amp;"")</f>
        <v/>
      </c>
      <c r="S1143" s="224" t="str">
        <f t="shared" ca="1" si="30"/>
        <v/>
      </c>
      <c r="T1143" s="224" t="str">
        <f ca="1">IF(B1143="","",IF(ISERROR(MATCH($J1143,SorP!$B$1:$B$6230,0)),"",INDIRECT("'SorP'!$A$"&amp;MATCH($J1143,SorP!$B$1:$B$6230,0))))</f>
        <v/>
      </c>
      <c r="U1143" s="239"/>
      <c r="V1143" s="269" t="e">
        <f>IF(C1143="",NA(),MATCH($B1143&amp;$C1143,'Smelter Look-up'!$J:$J,0))</f>
        <v>#N/A</v>
      </c>
      <c r="W1143" s="270"/>
      <c r="X1143" s="270">
        <f t="shared" si="31"/>
        <v>0</v>
      </c>
      <c r="Y1143" s="270"/>
      <c r="Z1143" s="270"/>
      <c r="AB1143" s="272" t="str">
        <f t="shared" si="32"/>
        <v/>
      </c>
    </row>
    <row r="1144" spans="1:28" s="271" customFormat="1" ht="20.25" customHeight="1">
      <c r="A1144" s="215"/>
      <c r="B1144" s="216"/>
      <c r="C1144" s="352"/>
      <c r="D1144" s="216"/>
      <c r="E1144" s="216"/>
      <c r="F1144" s="216"/>
      <c r="G1144" s="216"/>
      <c r="H1144" s="217"/>
      <c r="I1144" s="218"/>
      <c r="J1144" s="218"/>
      <c r="K1144" s="267"/>
      <c r="L1144" s="267"/>
      <c r="M1144" s="267"/>
      <c r="N1144" s="267"/>
      <c r="O1144" s="267"/>
      <c r="P1144" s="219"/>
      <c r="Q1144" s="268"/>
      <c r="R1144" s="216" t="str">
        <f ca="1">IF(ISERROR($V1144),"",OFFSET('Smelter Look-up'!$C$4,$V1144-4,0)&amp;"")</f>
        <v/>
      </c>
      <c r="S1144" s="224" t="str">
        <f t="shared" ca="1" si="30"/>
        <v/>
      </c>
      <c r="T1144" s="224" t="str">
        <f ca="1">IF(B1144="","",IF(ISERROR(MATCH($J1144,SorP!$B$1:$B$6230,0)),"",INDIRECT("'SorP'!$A$"&amp;MATCH($J1144,SorP!$B$1:$B$6230,0))))</f>
        <v/>
      </c>
      <c r="U1144" s="239"/>
      <c r="V1144" s="269" t="e">
        <f>IF(C1144="",NA(),MATCH($B1144&amp;$C1144,'Smelter Look-up'!$J:$J,0))</f>
        <v>#N/A</v>
      </c>
      <c r="W1144" s="270"/>
      <c r="X1144" s="270">
        <f t="shared" si="31"/>
        <v>0</v>
      </c>
      <c r="Y1144" s="270"/>
      <c r="Z1144" s="270"/>
      <c r="AB1144" s="272" t="str">
        <f t="shared" si="32"/>
        <v/>
      </c>
    </row>
    <row r="1145" spans="1:28" s="271" customFormat="1" ht="20.25" customHeight="1">
      <c r="A1145" s="215"/>
      <c r="B1145" s="216"/>
      <c r="C1145" s="352"/>
      <c r="D1145" s="216"/>
      <c r="E1145" s="216"/>
      <c r="F1145" s="216"/>
      <c r="G1145" s="216"/>
      <c r="H1145" s="217"/>
      <c r="I1145" s="218"/>
      <c r="J1145" s="218"/>
      <c r="K1145" s="267"/>
      <c r="L1145" s="267"/>
      <c r="M1145" s="267"/>
      <c r="N1145" s="267"/>
      <c r="O1145" s="267"/>
      <c r="P1145" s="219"/>
      <c r="Q1145" s="268"/>
      <c r="R1145" s="216" t="str">
        <f ca="1">IF(ISERROR($V1145),"",OFFSET('Smelter Look-up'!$C$4,$V1145-4,0)&amp;"")</f>
        <v/>
      </c>
      <c r="S1145" s="224" t="str">
        <f t="shared" ca="1" si="30"/>
        <v/>
      </c>
      <c r="T1145" s="224" t="str">
        <f ca="1">IF(B1145="","",IF(ISERROR(MATCH($J1145,SorP!$B$1:$B$6230,0)),"",INDIRECT("'SorP'!$A$"&amp;MATCH($J1145,SorP!$B$1:$B$6230,0))))</f>
        <v/>
      </c>
      <c r="U1145" s="239"/>
      <c r="V1145" s="269" t="e">
        <f>IF(C1145="",NA(),MATCH($B1145&amp;$C1145,'Smelter Look-up'!$J:$J,0))</f>
        <v>#N/A</v>
      </c>
      <c r="W1145" s="270"/>
      <c r="X1145" s="270">
        <f t="shared" si="31"/>
        <v>0</v>
      </c>
      <c r="Y1145" s="270"/>
      <c r="Z1145" s="270"/>
      <c r="AB1145" s="272" t="str">
        <f t="shared" si="32"/>
        <v/>
      </c>
    </row>
    <row r="1146" spans="1:28" s="271" customFormat="1" ht="20.25" customHeight="1">
      <c r="A1146" s="215"/>
      <c r="B1146" s="216"/>
      <c r="C1146" s="352"/>
      <c r="D1146" s="216"/>
      <c r="E1146" s="216"/>
      <c r="F1146" s="216"/>
      <c r="G1146" s="216"/>
      <c r="H1146" s="217"/>
      <c r="I1146" s="218"/>
      <c r="J1146" s="218"/>
      <c r="K1146" s="267"/>
      <c r="L1146" s="267"/>
      <c r="M1146" s="267"/>
      <c r="N1146" s="267"/>
      <c r="O1146" s="267"/>
      <c r="P1146" s="219"/>
      <c r="Q1146" s="268"/>
      <c r="R1146" s="216" t="str">
        <f ca="1">IF(ISERROR($V1146),"",OFFSET('Smelter Look-up'!$C$4,$V1146-4,0)&amp;"")</f>
        <v/>
      </c>
      <c r="S1146" s="224" t="str">
        <f t="shared" ca="1" si="30"/>
        <v/>
      </c>
      <c r="T1146" s="224" t="str">
        <f ca="1">IF(B1146="","",IF(ISERROR(MATCH($J1146,SorP!$B$1:$B$6230,0)),"",INDIRECT("'SorP'!$A$"&amp;MATCH($J1146,SorP!$B$1:$B$6230,0))))</f>
        <v/>
      </c>
      <c r="U1146" s="239"/>
      <c r="V1146" s="269" t="e">
        <f>IF(C1146="",NA(),MATCH($B1146&amp;$C1146,'Smelter Look-up'!$J:$J,0))</f>
        <v>#N/A</v>
      </c>
      <c r="W1146" s="270"/>
      <c r="X1146" s="270">
        <f t="shared" si="31"/>
        <v>0</v>
      </c>
      <c r="Y1146" s="270"/>
      <c r="Z1146" s="270"/>
      <c r="AB1146" s="272" t="str">
        <f t="shared" si="32"/>
        <v/>
      </c>
    </row>
    <row r="1147" spans="1:28" s="271" customFormat="1" ht="20.25" customHeight="1">
      <c r="A1147" s="215"/>
      <c r="B1147" s="216"/>
      <c r="C1147" s="352"/>
      <c r="D1147" s="216"/>
      <c r="E1147" s="216"/>
      <c r="F1147" s="216"/>
      <c r="G1147" s="216"/>
      <c r="H1147" s="217"/>
      <c r="I1147" s="218"/>
      <c r="J1147" s="218"/>
      <c r="K1147" s="267"/>
      <c r="L1147" s="267"/>
      <c r="M1147" s="267"/>
      <c r="N1147" s="267"/>
      <c r="O1147" s="267"/>
      <c r="P1147" s="219"/>
      <c r="Q1147" s="268"/>
      <c r="R1147" s="216" t="str">
        <f ca="1">IF(ISERROR($V1147),"",OFFSET('Smelter Look-up'!$C$4,$V1147-4,0)&amp;"")</f>
        <v/>
      </c>
      <c r="S1147" s="224" t="str">
        <f t="shared" ca="1" si="30"/>
        <v/>
      </c>
      <c r="T1147" s="224" t="str">
        <f ca="1">IF(B1147="","",IF(ISERROR(MATCH($J1147,SorP!$B$1:$B$6230,0)),"",INDIRECT("'SorP'!$A$"&amp;MATCH($J1147,SorP!$B$1:$B$6230,0))))</f>
        <v/>
      </c>
      <c r="U1147" s="239"/>
      <c r="V1147" s="269" t="e">
        <f>IF(C1147="",NA(),MATCH($B1147&amp;$C1147,'Smelter Look-up'!$J:$J,0))</f>
        <v>#N/A</v>
      </c>
      <c r="W1147" s="270"/>
      <c r="X1147" s="270">
        <f t="shared" si="31"/>
        <v>0</v>
      </c>
      <c r="Y1147" s="270"/>
      <c r="Z1147" s="270"/>
      <c r="AB1147" s="272" t="str">
        <f t="shared" si="32"/>
        <v/>
      </c>
    </row>
    <row r="1148" spans="1:28" s="271" customFormat="1" ht="20.25" customHeight="1">
      <c r="A1148" s="215"/>
      <c r="B1148" s="216"/>
      <c r="C1148" s="352"/>
      <c r="D1148" s="216"/>
      <c r="E1148" s="216"/>
      <c r="F1148" s="216"/>
      <c r="G1148" s="216"/>
      <c r="H1148" s="217"/>
      <c r="I1148" s="218"/>
      <c r="J1148" s="218"/>
      <c r="K1148" s="267"/>
      <c r="L1148" s="267"/>
      <c r="M1148" s="267"/>
      <c r="N1148" s="267"/>
      <c r="O1148" s="267"/>
      <c r="P1148" s="219"/>
      <c r="Q1148" s="268"/>
      <c r="R1148" s="216" t="str">
        <f ca="1">IF(ISERROR($V1148),"",OFFSET('Smelter Look-up'!$C$4,$V1148-4,0)&amp;"")</f>
        <v/>
      </c>
      <c r="S1148" s="224" t="str">
        <f t="shared" ca="1" si="30"/>
        <v/>
      </c>
      <c r="T1148" s="224" t="str">
        <f ca="1">IF(B1148="","",IF(ISERROR(MATCH($J1148,SorP!$B$1:$B$6230,0)),"",INDIRECT("'SorP'!$A$"&amp;MATCH($J1148,SorP!$B$1:$B$6230,0))))</f>
        <v/>
      </c>
      <c r="U1148" s="239"/>
      <c r="V1148" s="269" t="e">
        <f>IF(C1148="",NA(),MATCH($B1148&amp;$C1148,'Smelter Look-up'!$J:$J,0))</f>
        <v>#N/A</v>
      </c>
      <c r="W1148" s="270"/>
      <c r="X1148" s="270">
        <f t="shared" si="31"/>
        <v>0</v>
      </c>
      <c r="Y1148" s="270"/>
      <c r="Z1148" s="270"/>
      <c r="AB1148" s="272" t="str">
        <f t="shared" si="32"/>
        <v/>
      </c>
    </row>
    <row r="1149" spans="1:28" s="271" customFormat="1" ht="20.25" customHeight="1">
      <c r="A1149" s="215"/>
      <c r="B1149" s="216"/>
      <c r="C1149" s="352"/>
      <c r="D1149" s="216"/>
      <c r="E1149" s="216"/>
      <c r="F1149" s="216"/>
      <c r="G1149" s="216"/>
      <c r="H1149" s="217"/>
      <c r="I1149" s="218"/>
      <c r="J1149" s="218"/>
      <c r="K1149" s="267"/>
      <c r="L1149" s="267"/>
      <c r="M1149" s="267"/>
      <c r="N1149" s="267"/>
      <c r="O1149" s="267"/>
      <c r="P1149" s="219"/>
      <c r="Q1149" s="268"/>
      <c r="R1149" s="216" t="str">
        <f ca="1">IF(ISERROR($V1149),"",OFFSET('Smelter Look-up'!$C$4,$V1149-4,0)&amp;"")</f>
        <v/>
      </c>
      <c r="S1149" s="224" t="str">
        <f t="shared" ca="1" si="30"/>
        <v/>
      </c>
      <c r="T1149" s="224" t="str">
        <f ca="1">IF(B1149="","",IF(ISERROR(MATCH($J1149,SorP!$B$1:$B$6230,0)),"",INDIRECT("'SorP'!$A$"&amp;MATCH($J1149,SorP!$B$1:$B$6230,0))))</f>
        <v/>
      </c>
      <c r="U1149" s="239"/>
      <c r="V1149" s="269" t="e">
        <f>IF(C1149="",NA(),MATCH($B1149&amp;$C1149,'Smelter Look-up'!$J:$J,0))</f>
        <v>#N/A</v>
      </c>
      <c r="W1149" s="270"/>
      <c r="X1149" s="270">
        <f t="shared" si="31"/>
        <v>0</v>
      </c>
      <c r="Y1149" s="270"/>
      <c r="Z1149" s="270"/>
      <c r="AB1149" s="272" t="str">
        <f t="shared" si="32"/>
        <v/>
      </c>
    </row>
    <row r="1150" spans="1:28" s="271" customFormat="1" ht="20.25" customHeight="1">
      <c r="A1150" s="215"/>
      <c r="B1150" s="216"/>
      <c r="C1150" s="352"/>
      <c r="D1150" s="216"/>
      <c r="E1150" s="216"/>
      <c r="F1150" s="216"/>
      <c r="G1150" s="216"/>
      <c r="H1150" s="217"/>
      <c r="I1150" s="218"/>
      <c r="J1150" s="218"/>
      <c r="K1150" s="267"/>
      <c r="L1150" s="267"/>
      <c r="M1150" s="267"/>
      <c r="N1150" s="267"/>
      <c r="O1150" s="267"/>
      <c r="P1150" s="219"/>
      <c r="Q1150" s="268"/>
      <c r="R1150" s="216" t="str">
        <f ca="1">IF(ISERROR($V1150),"",OFFSET('Smelter Look-up'!$C$4,$V1150-4,0)&amp;"")</f>
        <v/>
      </c>
      <c r="S1150" s="224" t="str">
        <f t="shared" ref="S1150:S1209" ca="1" si="33">IF(B1150="","",IF(ISERROR(MATCH($E1150,CL,0)),"Unknown",INDIRECT("'C'!$A$"&amp;MATCH($E1150,CL,0)+1)))</f>
        <v/>
      </c>
      <c r="T1150" s="224" t="str">
        <f ca="1">IF(B1150="","",IF(ISERROR(MATCH($J1150,SorP!$B$1:$B$6230,0)),"",INDIRECT("'SorP'!$A$"&amp;MATCH($J1150,SorP!$B$1:$B$6230,0))))</f>
        <v/>
      </c>
      <c r="U1150" s="239"/>
      <c r="V1150" s="269" t="e">
        <f>IF(C1150="",NA(),MATCH($B1150&amp;$C1150,'Smelter Look-up'!$J:$J,0))</f>
        <v>#N/A</v>
      </c>
      <c r="W1150" s="270"/>
      <c r="X1150" s="270">
        <f t="shared" ref="X1150:X1209" si="34">IF(AND(C1150="Smelter not listed",OR(LEN(D1150)=0,LEN(E1150)=0)),1,0)</f>
        <v>0</v>
      </c>
      <c r="Y1150" s="270"/>
      <c r="Z1150" s="270"/>
      <c r="AB1150" s="272" t="str">
        <f t="shared" ref="AB1150:AB1209" si="35">B1150&amp;C1150</f>
        <v/>
      </c>
    </row>
    <row r="1151" spans="1:28" s="271" customFormat="1" ht="20.25" customHeight="1">
      <c r="A1151" s="215"/>
      <c r="B1151" s="216"/>
      <c r="C1151" s="352"/>
      <c r="D1151" s="216"/>
      <c r="E1151" s="216"/>
      <c r="F1151" s="216"/>
      <c r="G1151" s="216"/>
      <c r="H1151" s="217"/>
      <c r="I1151" s="218"/>
      <c r="J1151" s="218"/>
      <c r="K1151" s="267"/>
      <c r="L1151" s="267"/>
      <c r="M1151" s="267"/>
      <c r="N1151" s="267"/>
      <c r="O1151" s="267"/>
      <c r="P1151" s="219"/>
      <c r="Q1151" s="268"/>
      <c r="R1151" s="216" t="str">
        <f ca="1">IF(ISERROR($V1151),"",OFFSET('Smelter Look-up'!$C$4,$V1151-4,0)&amp;"")</f>
        <v/>
      </c>
      <c r="S1151" s="224" t="str">
        <f t="shared" ca="1" si="33"/>
        <v/>
      </c>
      <c r="T1151" s="224" t="str">
        <f ca="1">IF(B1151="","",IF(ISERROR(MATCH($J1151,SorP!$B$1:$B$6230,0)),"",INDIRECT("'SorP'!$A$"&amp;MATCH($J1151,SorP!$B$1:$B$6230,0))))</f>
        <v/>
      </c>
      <c r="U1151" s="239"/>
      <c r="V1151" s="269" t="e">
        <f>IF(C1151="",NA(),MATCH($B1151&amp;$C1151,'Smelter Look-up'!$J:$J,0))</f>
        <v>#N/A</v>
      </c>
      <c r="W1151" s="270"/>
      <c r="X1151" s="270">
        <f t="shared" si="34"/>
        <v>0</v>
      </c>
      <c r="Y1151" s="270"/>
      <c r="Z1151" s="270"/>
      <c r="AB1151" s="272" t="str">
        <f t="shared" si="35"/>
        <v/>
      </c>
    </row>
    <row r="1152" spans="1:28" s="271" customFormat="1" ht="20.25" customHeight="1">
      <c r="A1152" s="215"/>
      <c r="B1152" s="216"/>
      <c r="C1152" s="352"/>
      <c r="D1152" s="216"/>
      <c r="E1152" s="216"/>
      <c r="F1152" s="216"/>
      <c r="G1152" s="216"/>
      <c r="H1152" s="217"/>
      <c r="I1152" s="218"/>
      <c r="J1152" s="218"/>
      <c r="K1152" s="267"/>
      <c r="L1152" s="267"/>
      <c r="M1152" s="267"/>
      <c r="N1152" s="267"/>
      <c r="O1152" s="267"/>
      <c r="P1152" s="219"/>
      <c r="Q1152" s="268"/>
      <c r="R1152" s="216" t="str">
        <f ca="1">IF(ISERROR($V1152),"",OFFSET('Smelter Look-up'!$C$4,$V1152-4,0)&amp;"")</f>
        <v/>
      </c>
      <c r="S1152" s="224" t="str">
        <f t="shared" ca="1" si="33"/>
        <v/>
      </c>
      <c r="T1152" s="224" t="str">
        <f ca="1">IF(B1152="","",IF(ISERROR(MATCH($J1152,SorP!$B$1:$B$6230,0)),"",INDIRECT("'SorP'!$A$"&amp;MATCH($J1152,SorP!$B$1:$B$6230,0))))</f>
        <v/>
      </c>
      <c r="U1152" s="239"/>
      <c r="V1152" s="269" t="e">
        <f>IF(C1152="",NA(),MATCH($B1152&amp;$C1152,'Smelter Look-up'!$J:$J,0))</f>
        <v>#N/A</v>
      </c>
      <c r="W1152" s="270"/>
      <c r="X1152" s="270">
        <f t="shared" si="34"/>
        <v>0</v>
      </c>
      <c r="Y1152" s="270"/>
      <c r="Z1152" s="270"/>
      <c r="AB1152" s="272" t="str">
        <f t="shared" si="35"/>
        <v/>
      </c>
    </row>
    <row r="1153" spans="1:28" s="271" customFormat="1" ht="20.25" customHeight="1">
      <c r="A1153" s="215"/>
      <c r="B1153" s="216"/>
      <c r="C1153" s="352"/>
      <c r="D1153" s="216"/>
      <c r="E1153" s="216"/>
      <c r="F1153" s="216"/>
      <c r="G1153" s="216"/>
      <c r="H1153" s="217"/>
      <c r="I1153" s="218"/>
      <c r="J1153" s="218"/>
      <c r="K1153" s="267"/>
      <c r="L1153" s="267"/>
      <c r="M1153" s="267"/>
      <c r="N1153" s="267"/>
      <c r="O1153" s="267"/>
      <c r="P1153" s="219"/>
      <c r="Q1153" s="268"/>
      <c r="R1153" s="216" t="str">
        <f ca="1">IF(ISERROR($V1153),"",OFFSET('Smelter Look-up'!$C$4,$V1153-4,0)&amp;"")</f>
        <v/>
      </c>
      <c r="S1153" s="224" t="str">
        <f t="shared" ca="1" si="33"/>
        <v/>
      </c>
      <c r="T1153" s="224" t="str">
        <f ca="1">IF(B1153="","",IF(ISERROR(MATCH($J1153,SorP!$B$1:$B$6230,0)),"",INDIRECT("'SorP'!$A$"&amp;MATCH($J1153,SorP!$B$1:$B$6230,0))))</f>
        <v/>
      </c>
      <c r="U1153" s="239"/>
      <c r="V1153" s="269" t="e">
        <f>IF(C1153="",NA(),MATCH($B1153&amp;$C1153,'Smelter Look-up'!$J:$J,0))</f>
        <v>#N/A</v>
      </c>
      <c r="W1153" s="270"/>
      <c r="X1153" s="270">
        <f t="shared" si="34"/>
        <v>0</v>
      </c>
      <c r="Y1153" s="270"/>
      <c r="Z1153" s="270"/>
      <c r="AB1153" s="272" t="str">
        <f t="shared" si="35"/>
        <v/>
      </c>
    </row>
    <row r="1154" spans="1:28" s="271" customFormat="1" ht="20.25" customHeight="1">
      <c r="A1154" s="215"/>
      <c r="B1154" s="216"/>
      <c r="C1154" s="352"/>
      <c r="D1154" s="216"/>
      <c r="E1154" s="216"/>
      <c r="F1154" s="216"/>
      <c r="G1154" s="216"/>
      <c r="H1154" s="217"/>
      <c r="I1154" s="218"/>
      <c r="J1154" s="218"/>
      <c r="K1154" s="267"/>
      <c r="L1154" s="267"/>
      <c r="M1154" s="267"/>
      <c r="N1154" s="267"/>
      <c r="O1154" s="267"/>
      <c r="P1154" s="219"/>
      <c r="Q1154" s="268"/>
      <c r="R1154" s="216" t="str">
        <f ca="1">IF(ISERROR($V1154),"",OFFSET('Smelter Look-up'!$C$4,$V1154-4,0)&amp;"")</f>
        <v/>
      </c>
      <c r="S1154" s="224" t="str">
        <f t="shared" ca="1" si="33"/>
        <v/>
      </c>
      <c r="T1154" s="224" t="str">
        <f ca="1">IF(B1154="","",IF(ISERROR(MATCH($J1154,SorP!$B$1:$B$6230,0)),"",INDIRECT("'SorP'!$A$"&amp;MATCH($J1154,SorP!$B$1:$B$6230,0))))</f>
        <v/>
      </c>
      <c r="U1154" s="239"/>
      <c r="V1154" s="269" t="e">
        <f>IF(C1154="",NA(),MATCH($B1154&amp;$C1154,'Smelter Look-up'!$J:$J,0))</f>
        <v>#N/A</v>
      </c>
      <c r="W1154" s="270"/>
      <c r="X1154" s="270">
        <f t="shared" si="34"/>
        <v>0</v>
      </c>
      <c r="Y1154" s="270"/>
      <c r="Z1154" s="270"/>
      <c r="AB1154" s="272" t="str">
        <f t="shared" si="35"/>
        <v/>
      </c>
    </row>
    <row r="1155" spans="1:28" s="271" customFormat="1" ht="20.25" customHeight="1">
      <c r="A1155" s="215"/>
      <c r="B1155" s="216"/>
      <c r="C1155" s="352"/>
      <c r="D1155" s="216"/>
      <c r="E1155" s="216"/>
      <c r="F1155" s="216"/>
      <c r="G1155" s="216"/>
      <c r="H1155" s="217"/>
      <c r="I1155" s="218"/>
      <c r="J1155" s="218"/>
      <c r="K1155" s="267"/>
      <c r="L1155" s="267"/>
      <c r="M1155" s="267"/>
      <c r="N1155" s="267"/>
      <c r="O1155" s="267"/>
      <c r="P1155" s="219"/>
      <c r="Q1155" s="268"/>
      <c r="R1155" s="216" t="str">
        <f ca="1">IF(ISERROR($V1155),"",OFFSET('Smelter Look-up'!$C$4,$V1155-4,0)&amp;"")</f>
        <v/>
      </c>
      <c r="S1155" s="224" t="str">
        <f t="shared" ca="1" si="33"/>
        <v/>
      </c>
      <c r="T1155" s="224" t="str">
        <f ca="1">IF(B1155="","",IF(ISERROR(MATCH($J1155,SorP!$B$1:$B$6230,0)),"",INDIRECT("'SorP'!$A$"&amp;MATCH($J1155,SorP!$B$1:$B$6230,0))))</f>
        <v/>
      </c>
      <c r="U1155" s="239"/>
      <c r="V1155" s="269" t="e">
        <f>IF(C1155="",NA(),MATCH($B1155&amp;$C1155,'Smelter Look-up'!$J:$J,0))</f>
        <v>#N/A</v>
      </c>
      <c r="W1155" s="270"/>
      <c r="X1155" s="270">
        <f t="shared" si="34"/>
        <v>0</v>
      </c>
      <c r="Y1155" s="270"/>
      <c r="Z1155" s="270"/>
      <c r="AB1155" s="272" t="str">
        <f t="shared" si="35"/>
        <v/>
      </c>
    </row>
    <row r="1156" spans="1:28" s="271" customFormat="1" ht="20.25" customHeight="1">
      <c r="A1156" s="215"/>
      <c r="B1156" s="216"/>
      <c r="C1156" s="352"/>
      <c r="D1156" s="216"/>
      <c r="E1156" s="216"/>
      <c r="F1156" s="216"/>
      <c r="G1156" s="216"/>
      <c r="H1156" s="217"/>
      <c r="I1156" s="218"/>
      <c r="J1156" s="218"/>
      <c r="K1156" s="267"/>
      <c r="L1156" s="267"/>
      <c r="M1156" s="267"/>
      <c r="N1156" s="267"/>
      <c r="O1156" s="267"/>
      <c r="P1156" s="219"/>
      <c r="Q1156" s="268"/>
      <c r="R1156" s="216" t="str">
        <f ca="1">IF(ISERROR($V1156),"",OFFSET('Smelter Look-up'!$C$4,$V1156-4,0)&amp;"")</f>
        <v/>
      </c>
      <c r="S1156" s="224" t="str">
        <f t="shared" ca="1" si="33"/>
        <v/>
      </c>
      <c r="T1156" s="224" t="str">
        <f ca="1">IF(B1156="","",IF(ISERROR(MATCH($J1156,SorP!$B$1:$B$6230,0)),"",INDIRECT("'SorP'!$A$"&amp;MATCH($J1156,SorP!$B$1:$B$6230,0))))</f>
        <v/>
      </c>
      <c r="U1156" s="239"/>
      <c r="V1156" s="269" t="e">
        <f>IF(C1156="",NA(),MATCH($B1156&amp;$C1156,'Smelter Look-up'!$J:$J,0))</f>
        <v>#N/A</v>
      </c>
      <c r="W1156" s="270"/>
      <c r="X1156" s="270">
        <f t="shared" si="34"/>
        <v>0</v>
      </c>
      <c r="Y1156" s="270"/>
      <c r="Z1156" s="270"/>
      <c r="AB1156" s="272" t="str">
        <f t="shared" si="35"/>
        <v/>
      </c>
    </row>
    <row r="1157" spans="1:28" s="271" customFormat="1" ht="20.25" customHeight="1">
      <c r="A1157" s="215"/>
      <c r="B1157" s="216"/>
      <c r="C1157" s="352"/>
      <c r="D1157" s="216"/>
      <c r="E1157" s="216"/>
      <c r="F1157" s="216"/>
      <c r="G1157" s="216"/>
      <c r="H1157" s="217"/>
      <c r="I1157" s="218"/>
      <c r="J1157" s="218"/>
      <c r="K1157" s="267"/>
      <c r="L1157" s="267"/>
      <c r="M1157" s="267"/>
      <c r="N1157" s="267"/>
      <c r="O1157" s="267"/>
      <c r="P1157" s="219"/>
      <c r="Q1157" s="268"/>
      <c r="R1157" s="216" t="str">
        <f ca="1">IF(ISERROR($V1157),"",OFFSET('Smelter Look-up'!$C$4,$V1157-4,0)&amp;"")</f>
        <v/>
      </c>
      <c r="S1157" s="224" t="str">
        <f t="shared" ca="1" si="33"/>
        <v/>
      </c>
      <c r="T1157" s="224" t="str">
        <f ca="1">IF(B1157="","",IF(ISERROR(MATCH($J1157,SorP!$B$1:$B$6230,0)),"",INDIRECT("'SorP'!$A$"&amp;MATCH($J1157,SorP!$B$1:$B$6230,0))))</f>
        <v/>
      </c>
      <c r="U1157" s="239"/>
      <c r="V1157" s="269" t="e">
        <f>IF(C1157="",NA(),MATCH($B1157&amp;$C1157,'Smelter Look-up'!$J:$J,0))</f>
        <v>#N/A</v>
      </c>
      <c r="W1157" s="270"/>
      <c r="X1157" s="270">
        <f t="shared" si="34"/>
        <v>0</v>
      </c>
      <c r="Y1157" s="270"/>
      <c r="Z1157" s="270"/>
      <c r="AB1157" s="272" t="str">
        <f t="shared" si="35"/>
        <v/>
      </c>
    </row>
    <row r="1158" spans="1:28" s="271" customFormat="1" ht="20.25" customHeight="1">
      <c r="A1158" s="215"/>
      <c r="B1158" s="216"/>
      <c r="C1158" s="352"/>
      <c r="D1158" s="216"/>
      <c r="E1158" s="216"/>
      <c r="F1158" s="216"/>
      <c r="G1158" s="216"/>
      <c r="H1158" s="217"/>
      <c r="I1158" s="218"/>
      <c r="J1158" s="218"/>
      <c r="K1158" s="267"/>
      <c r="L1158" s="267"/>
      <c r="M1158" s="267"/>
      <c r="N1158" s="267"/>
      <c r="O1158" s="267"/>
      <c r="P1158" s="219"/>
      <c r="Q1158" s="268"/>
      <c r="R1158" s="216" t="str">
        <f ca="1">IF(ISERROR($V1158),"",OFFSET('Smelter Look-up'!$C$4,$V1158-4,0)&amp;"")</f>
        <v/>
      </c>
      <c r="S1158" s="224" t="str">
        <f t="shared" ca="1" si="33"/>
        <v/>
      </c>
      <c r="T1158" s="224" t="str">
        <f ca="1">IF(B1158="","",IF(ISERROR(MATCH($J1158,SorP!$B$1:$B$6230,0)),"",INDIRECT("'SorP'!$A$"&amp;MATCH($J1158,SorP!$B$1:$B$6230,0))))</f>
        <v/>
      </c>
      <c r="U1158" s="239"/>
      <c r="V1158" s="269" t="e">
        <f>IF(C1158="",NA(),MATCH($B1158&amp;$C1158,'Smelter Look-up'!$J:$J,0))</f>
        <v>#N/A</v>
      </c>
      <c r="W1158" s="270"/>
      <c r="X1158" s="270">
        <f t="shared" si="34"/>
        <v>0</v>
      </c>
      <c r="Y1158" s="270"/>
      <c r="Z1158" s="270"/>
      <c r="AB1158" s="272" t="str">
        <f t="shared" si="35"/>
        <v/>
      </c>
    </row>
    <row r="1159" spans="1:28" s="271" customFormat="1" ht="20.25" customHeight="1">
      <c r="A1159" s="215"/>
      <c r="B1159" s="216"/>
      <c r="C1159" s="352"/>
      <c r="D1159" s="216"/>
      <c r="E1159" s="216"/>
      <c r="F1159" s="216"/>
      <c r="G1159" s="216"/>
      <c r="H1159" s="217"/>
      <c r="I1159" s="218"/>
      <c r="J1159" s="218"/>
      <c r="K1159" s="267"/>
      <c r="L1159" s="267"/>
      <c r="M1159" s="267"/>
      <c r="N1159" s="267"/>
      <c r="O1159" s="267"/>
      <c r="P1159" s="219"/>
      <c r="Q1159" s="268"/>
      <c r="R1159" s="216" t="str">
        <f ca="1">IF(ISERROR($V1159),"",OFFSET('Smelter Look-up'!$C$4,$V1159-4,0)&amp;"")</f>
        <v/>
      </c>
      <c r="S1159" s="224" t="str">
        <f t="shared" ca="1" si="33"/>
        <v/>
      </c>
      <c r="T1159" s="224" t="str">
        <f ca="1">IF(B1159="","",IF(ISERROR(MATCH($J1159,SorP!$B$1:$B$6230,0)),"",INDIRECT("'SorP'!$A$"&amp;MATCH($J1159,SorP!$B$1:$B$6230,0))))</f>
        <v/>
      </c>
      <c r="U1159" s="239"/>
      <c r="V1159" s="269" t="e">
        <f>IF(C1159="",NA(),MATCH($B1159&amp;$C1159,'Smelter Look-up'!$J:$J,0))</f>
        <v>#N/A</v>
      </c>
      <c r="W1159" s="270"/>
      <c r="X1159" s="270">
        <f t="shared" si="34"/>
        <v>0</v>
      </c>
      <c r="Y1159" s="270"/>
      <c r="Z1159" s="270"/>
      <c r="AB1159" s="272" t="str">
        <f t="shared" si="35"/>
        <v/>
      </c>
    </row>
    <row r="1160" spans="1:28" s="271" customFormat="1" ht="20.25" customHeight="1">
      <c r="A1160" s="215"/>
      <c r="B1160" s="216"/>
      <c r="C1160" s="352"/>
      <c r="D1160" s="216"/>
      <c r="E1160" s="216"/>
      <c r="F1160" s="216"/>
      <c r="G1160" s="216"/>
      <c r="H1160" s="217"/>
      <c r="I1160" s="218"/>
      <c r="J1160" s="218"/>
      <c r="K1160" s="267"/>
      <c r="L1160" s="267"/>
      <c r="M1160" s="267"/>
      <c r="N1160" s="267"/>
      <c r="O1160" s="267"/>
      <c r="P1160" s="219"/>
      <c r="Q1160" s="268"/>
      <c r="R1160" s="216" t="str">
        <f ca="1">IF(ISERROR($V1160),"",OFFSET('Smelter Look-up'!$C$4,$V1160-4,0)&amp;"")</f>
        <v/>
      </c>
      <c r="S1160" s="224" t="str">
        <f t="shared" ca="1" si="33"/>
        <v/>
      </c>
      <c r="T1160" s="224" t="str">
        <f ca="1">IF(B1160="","",IF(ISERROR(MATCH($J1160,SorP!$B$1:$B$6230,0)),"",INDIRECT("'SorP'!$A$"&amp;MATCH($J1160,SorP!$B$1:$B$6230,0))))</f>
        <v/>
      </c>
      <c r="U1160" s="239"/>
      <c r="V1160" s="269" t="e">
        <f>IF(C1160="",NA(),MATCH($B1160&amp;$C1160,'Smelter Look-up'!$J:$J,0))</f>
        <v>#N/A</v>
      </c>
      <c r="W1160" s="270"/>
      <c r="X1160" s="270">
        <f t="shared" si="34"/>
        <v>0</v>
      </c>
      <c r="Y1160" s="270"/>
      <c r="Z1160" s="270"/>
      <c r="AB1160" s="272" t="str">
        <f t="shared" si="35"/>
        <v/>
      </c>
    </row>
    <row r="1161" spans="1:28" s="271" customFormat="1" ht="20.25" customHeight="1">
      <c r="A1161" s="215"/>
      <c r="B1161" s="216"/>
      <c r="C1161" s="352"/>
      <c r="D1161" s="216"/>
      <c r="E1161" s="216"/>
      <c r="F1161" s="216"/>
      <c r="G1161" s="216"/>
      <c r="H1161" s="217"/>
      <c r="I1161" s="218"/>
      <c r="J1161" s="218"/>
      <c r="K1161" s="267"/>
      <c r="L1161" s="267"/>
      <c r="M1161" s="267"/>
      <c r="N1161" s="267"/>
      <c r="O1161" s="267"/>
      <c r="P1161" s="219"/>
      <c r="Q1161" s="268"/>
      <c r="R1161" s="216" t="str">
        <f ca="1">IF(ISERROR($V1161),"",OFFSET('Smelter Look-up'!$C$4,$V1161-4,0)&amp;"")</f>
        <v/>
      </c>
      <c r="S1161" s="224" t="str">
        <f t="shared" ca="1" si="33"/>
        <v/>
      </c>
      <c r="T1161" s="224" t="str">
        <f ca="1">IF(B1161="","",IF(ISERROR(MATCH($J1161,SorP!$B$1:$B$6230,0)),"",INDIRECT("'SorP'!$A$"&amp;MATCH($J1161,SorP!$B$1:$B$6230,0))))</f>
        <v/>
      </c>
      <c r="U1161" s="239"/>
      <c r="V1161" s="269" t="e">
        <f>IF(C1161="",NA(),MATCH($B1161&amp;$C1161,'Smelter Look-up'!$J:$J,0))</f>
        <v>#N/A</v>
      </c>
      <c r="W1161" s="270"/>
      <c r="X1161" s="270">
        <f t="shared" si="34"/>
        <v>0</v>
      </c>
      <c r="Y1161" s="270"/>
      <c r="Z1161" s="270"/>
      <c r="AB1161" s="272" t="str">
        <f t="shared" si="35"/>
        <v/>
      </c>
    </row>
    <row r="1162" spans="1:28" s="271" customFormat="1" ht="20.25" customHeight="1">
      <c r="A1162" s="215"/>
      <c r="B1162" s="216"/>
      <c r="C1162" s="352"/>
      <c r="D1162" s="216"/>
      <c r="E1162" s="216"/>
      <c r="F1162" s="216"/>
      <c r="G1162" s="216"/>
      <c r="H1162" s="217"/>
      <c r="I1162" s="218"/>
      <c r="J1162" s="218"/>
      <c r="K1162" s="267"/>
      <c r="L1162" s="267"/>
      <c r="M1162" s="267"/>
      <c r="N1162" s="267"/>
      <c r="O1162" s="267"/>
      <c r="P1162" s="219"/>
      <c r="Q1162" s="268"/>
      <c r="R1162" s="216" t="str">
        <f ca="1">IF(ISERROR($V1162),"",OFFSET('Smelter Look-up'!$C$4,$V1162-4,0)&amp;"")</f>
        <v/>
      </c>
      <c r="S1162" s="224" t="str">
        <f t="shared" ca="1" si="33"/>
        <v/>
      </c>
      <c r="T1162" s="224" t="str">
        <f ca="1">IF(B1162="","",IF(ISERROR(MATCH($J1162,SorP!$B$1:$B$6230,0)),"",INDIRECT("'SorP'!$A$"&amp;MATCH($J1162,SorP!$B$1:$B$6230,0))))</f>
        <v/>
      </c>
      <c r="U1162" s="239"/>
      <c r="V1162" s="269" t="e">
        <f>IF(C1162="",NA(),MATCH($B1162&amp;$C1162,'Smelter Look-up'!$J:$J,0))</f>
        <v>#N/A</v>
      </c>
      <c r="W1162" s="270"/>
      <c r="X1162" s="270">
        <f t="shared" si="34"/>
        <v>0</v>
      </c>
      <c r="Y1162" s="270"/>
      <c r="Z1162" s="270"/>
      <c r="AB1162" s="272" t="str">
        <f t="shared" si="35"/>
        <v/>
      </c>
    </row>
    <row r="1163" spans="1:28" s="271" customFormat="1" ht="20.25" customHeight="1">
      <c r="A1163" s="215"/>
      <c r="B1163" s="216"/>
      <c r="C1163" s="352"/>
      <c r="D1163" s="216"/>
      <c r="E1163" s="216"/>
      <c r="F1163" s="216"/>
      <c r="G1163" s="216"/>
      <c r="H1163" s="217"/>
      <c r="I1163" s="218"/>
      <c r="J1163" s="218"/>
      <c r="K1163" s="267"/>
      <c r="L1163" s="267"/>
      <c r="M1163" s="267"/>
      <c r="N1163" s="267"/>
      <c r="O1163" s="267"/>
      <c r="P1163" s="219"/>
      <c r="Q1163" s="268"/>
      <c r="R1163" s="216" t="str">
        <f ca="1">IF(ISERROR($V1163),"",OFFSET('Smelter Look-up'!$C$4,$V1163-4,0)&amp;"")</f>
        <v/>
      </c>
      <c r="S1163" s="224" t="str">
        <f t="shared" ca="1" si="33"/>
        <v/>
      </c>
      <c r="T1163" s="224" t="str">
        <f ca="1">IF(B1163="","",IF(ISERROR(MATCH($J1163,SorP!$B$1:$B$6230,0)),"",INDIRECT("'SorP'!$A$"&amp;MATCH($J1163,SorP!$B$1:$B$6230,0))))</f>
        <v/>
      </c>
      <c r="U1163" s="239"/>
      <c r="V1163" s="269" t="e">
        <f>IF(C1163="",NA(),MATCH($B1163&amp;$C1163,'Smelter Look-up'!$J:$J,0))</f>
        <v>#N/A</v>
      </c>
      <c r="W1163" s="270"/>
      <c r="X1163" s="270">
        <f t="shared" si="34"/>
        <v>0</v>
      </c>
      <c r="Y1163" s="270"/>
      <c r="Z1163" s="270"/>
      <c r="AB1163" s="272" t="str">
        <f t="shared" si="35"/>
        <v/>
      </c>
    </row>
    <row r="1164" spans="1:28" s="271" customFormat="1" ht="20.25" customHeight="1">
      <c r="A1164" s="215"/>
      <c r="B1164" s="216"/>
      <c r="C1164" s="352"/>
      <c r="D1164" s="216"/>
      <c r="E1164" s="216"/>
      <c r="F1164" s="216"/>
      <c r="G1164" s="216"/>
      <c r="H1164" s="217"/>
      <c r="I1164" s="218"/>
      <c r="J1164" s="218"/>
      <c r="K1164" s="267"/>
      <c r="L1164" s="267"/>
      <c r="M1164" s="267"/>
      <c r="N1164" s="267"/>
      <c r="O1164" s="267"/>
      <c r="P1164" s="219"/>
      <c r="Q1164" s="268"/>
      <c r="R1164" s="216" t="str">
        <f ca="1">IF(ISERROR($V1164),"",OFFSET('Smelter Look-up'!$C$4,$V1164-4,0)&amp;"")</f>
        <v/>
      </c>
      <c r="S1164" s="224" t="str">
        <f t="shared" ca="1" si="33"/>
        <v/>
      </c>
      <c r="T1164" s="224" t="str">
        <f ca="1">IF(B1164="","",IF(ISERROR(MATCH($J1164,SorP!$B$1:$B$6230,0)),"",INDIRECT("'SorP'!$A$"&amp;MATCH($J1164,SorP!$B$1:$B$6230,0))))</f>
        <v/>
      </c>
      <c r="U1164" s="239"/>
      <c r="V1164" s="269" t="e">
        <f>IF(C1164="",NA(),MATCH($B1164&amp;$C1164,'Smelter Look-up'!$J:$J,0))</f>
        <v>#N/A</v>
      </c>
      <c r="W1164" s="270"/>
      <c r="X1164" s="270">
        <f t="shared" si="34"/>
        <v>0</v>
      </c>
      <c r="Y1164" s="270"/>
      <c r="Z1164" s="270"/>
      <c r="AB1164" s="272" t="str">
        <f t="shared" si="35"/>
        <v/>
      </c>
    </row>
    <row r="1165" spans="1:28" s="271" customFormat="1" ht="20.25" customHeight="1">
      <c r="A1165" s="215"/>
      <c r="B1165" s="216"/>
      <c r="C1165" s="352"/>
      <c r="D1165" s="216"/>
      <c r="E1165" s="216"/>
      <c r="F1165" s="216"/>
      <c r="G1165" s="216"/>
      <c r="H1165" s="217"/>
      <c r="I1165" s="218"/>
      <c r="J1165" s="218"/>
      <c r="K1165" s="267"/>
      <c r="L1165" s="267"/>
      <c r="M1165" s="267"/>
      <c r="N1165" s="267"/>
      <c r="O1165" s="267"/>
      <c r="P1165" s="219"/>
      <c r="Q1165" s="268"/>
      <c r="R1165" s="216" t="str">
        <f ca="1">IF(ISERROR($V1165),"",OFFSET('Smelter Look-up'!$C$4,$V1165-4,0)&amp;"")</f>
        <v/>
      </c>
      <c r="S1165" s="224" t="str">
        <f t="shared" ca="1" si="33"/>
        <v/>
      </c>
      <c r="T1165" s="224" t="str">
        <f ca="1">IF(B1165="","",IF(ISERROR(MATCH($J1165,SorP!$B$1:$B$6230,0)),"",INDIRECT("'SorP'!$A$"&amp;MATCH($J1165,SorP!$B$1:$B$6230,0))))</f>
        <v/>
      </c>
      <c r="U1165" s="239"/>
      <c r="V1165" s="269" t="e">
        <f>IF(C1165="",NA(),MATCH($B1165&amp;$C1165,'Smelter Look-up'!$J:$J,0))</f>
        <v>#N/A</v>
      </c>
      <c r="W1165" s="270"/>
      <c r="X1165" s="270">
        <f t="shared" si="34"/>
        <v>0</v>
      </c>
      <c r="Y1165" s="270"/>
      <c r="Z1165" s="270"/>
      <c r="AB1165" s="272" t="str">
        <f t="shared" si="35"/>
        <v/>
      </c>
    </row>
    <row r="1166" spans="1:28" s="271" customFormat="1" ht="20.25" customHeight="1">
      <c r="A1166" s="215"/>
      <c r="B1166" s="216"/>
      <c r="C1166" s="352"/>
      <c r="D1166" s="216"/>
      <c r="E1166" s="216"/>
      <c r="F1166" s="216"/>
      <c r="G1166" s="216"/>
      <c r="H1166" s="217"/>
      <c r="I1166" s="218"/>
      <c r="J1166" s="218"/>
      <c r="K1166" s="267"/>
      <c r="L1166" s="267"/>
      <c r="M1166" s="267"/>
      <c r="N1166" s="267"/>
      <c r="O1166" s="267"/>
      <c r="P1166" s="219"/>
      <c r="Q1166" s="268"/>
      <c r="R1166" s="216" t="str">
        <f ca="1">IF(ISERROR($V1166),"",OFFSET('Smelter Look-up'!$C$4,$V1166-4,0)&amp;"")</f>
        <v/>
      </c>
      <c r="S1166" s="224" t="str">
        <f t="shared" ca="1" si="33"/>
        <v/>
      </c>
      <c r="T1166" s="224" t="str">
        <f ca="1">IF(B1166="","",IF(ISERROR(MATCH($J1166,SorP!$B$1:$B$6230,0)),"",INDIRECT("'SorP'!$A$"&amp;MATCH($J1166,SorP!$B$1:$B$6230,0))))</f>
        <v/>
      </c>
      <c r="U1166" s="239"/>
      <c r="V1166" s="269" t="e">
        <f>IF(C1166="",NA(),MATCH($B1166&amp;$C1166,'Smelter Look-up'!$J:$J,0))</f>
        <v>#N/A</v>
      </c>
      <c r="W1166" s="270"/>
      <c r="X1166" s="270">
        <f t="shared" si="34"/>
        <v>0</v>
      </c>
      <c r="Y1166" s="270"/>
      <c r="Z1166" s="270"/>
      <c r="AB1166" s="272" t="str">
        <f t="shared" si="35"/>
        <v/>
      </c>
    </row>
    <row r="1167" spans="1:28" s="271" customFormat="1" ht="20.25" customHeight="1">
      <c r="A1167" s="215"/>
      <c r="B1167" s="216"/>
      <c r="C1167" s="352"/>
      <c r="D1167" s="216"/>
      <c r="E1167" s="216"/>
      <c r="F1167" s="216"/>
      <c r="G1167" s="216"/>
      <c r="H1167" s="217"/>
      <c r="I1167" s="218"/>
      <c r="J1167" s="218"/>
      <c r="K1167" s="267"/>
      <c r="L1167" s="267"/>
      <c r="M1167" s="267"/>
      <c r="N1167" s="267"/>
      <c r="O1167" s="267"/>
      <c r="P1167" s="219"/>
      <c r="Q1167" s="268"/>
      <c r="R1167" s="216" t="str">
        <f ca="1">IF(ISERROR($V1167),"",OFFSET('Smelter Look-up'!$C$4,$V1167-4,0)&amp;"")</f>
        <v/>
      </c>
      <c r="S1167" s="224" t="str">
        <f t="shared" ca="1" si="33"/>
        <v/>
      </c>
      <c r="T1167" s="224" t="str">
        <f ca="1">IF(B1167="","",IF(ISERROR(MATCH($J1167,SorP!$B$1:$B$6230,0)),"",INDIRECT("'SorP'!$A$"&amp;MATCH($J1167,SorP!$B$1:$B$6230,0))))</f>
        <v/>
      </c>
      <c r="U1167" s="239"/>
      <c r="V1167" s="269" t="e">
        <f>IF(C1167="",NA(),MATCH($B1167&amp;$C1167,'Smelter Look-up'!$J:$J,0))</f>
        <v>#N/A</v>
      </c>
      <c r="W1167" s="270"/>
      <c r="X1167" s="270">
        <f t="shared" si="34"/>
        <v>0</v>
      </c>
      <c r="Y1167" s="270"/>
      <c r="Z1167" s="270"/>
      <c r="AB1167" s="272" t="str">
        <f t="shared" si="35"/>
        <v/>
      </c>
    </row>
    <row r="1168" spans="1:28" s="271" customFormat="1" ht="20.25" customHeight="1">
      <c r="A1168" s="215"/>
      <c r="B1168" s="216"/>
      <c r="C1168" s="352"/>
      <c r="D1168" s="216"/>
      <c r="E1168" s="216"/>
      <c r="F1168" s="216"/>
      <c r="G1168" s="216"/>
      <c r="H1168" s="217"/>
      <c r="I1168" s="218"/>
      <c r="J1168" s="218"/>
      <c r="K1168" s="267"/>
      <c r="L1168" s="267"/>
      <c r="M1168" s="267"/>
      <c r="N1168" s="267"/>
      <c r="O1168" s="267"/>
      <c r="P1168" s="219"/>
      <c r="Q1168" s="268"/>
      <c r="R1168" s="216" t="str">
        <f ca="1">IF(ISERROR($V1168),"",OFFSET('Smelter Look-up'!$C$4,$V1168-4,0)&amp;"")</f>
        <v/>
      </c>
      <c r="S1168" s="224" t="str">
        <f t="shared" ca="1" si="33"/>
        <v/>
      </c>
      <c r="T1168" s="224" t="str">
        <f ca="1">IF(B1168="","",IF(ISERROR(MATCH($J1168,SorP!$B$1:$B$6230,0)),"",INDIRECT("'SorP'!$A$"&amp;MATCH($J1168,SorP!$B$1:$B$6230,0))))</f>
        <v/>
      </c>
      <c r="U1168" s="239"/>
      <c r="V1168" s="269" t="e">
        <f>IF(C1168="",NA(),MATCH($B1168&amp;$C1168,'Smelter Look-up'!$J:$J,0))</f>
        <v>#N/A</v>
      </c>
      <c r="W1168" s="270"/>
      <c r="X1168" s="270">
        <f t="shared" si="34"/>
        <v>0</v>
      </c>
      <c r="Y1168" s="270"/>
      <c r="Z1168" s="270"/>
      <c r="AB1168" s="272" t="str">
        <f t="shared" si="35"/>
        <v/>
      </c>
    </row>
    <row r="1169" spans="1:28" s="271" customFormat="1" ht="20.25" customHeight="1">
      <c r="A1169" s="215"/>
      <c r="B1169" s="216"/>
      <c r="C1169" s="352"/>
      <c r="D1169" s="216"/>
      <c r="E1169" s="216"/>
      <c r="F1169" s="216"/>
      <c r="G1169" s="216"/>
      <c r="H1169" s="217"/>
      <c r="I1169" s="218"/>
      <c r="J1169" s="218"/>
      <c r="K1169" s="267"/>
      <c r="L1169" s="267"/>
      <c r="M1169" s="267"/>
      <c r="N1169" s="267"/>
      <c r="O1169" s="267"/>
      <c r="P1169" s="219"/>
      <c r="Q1169" s="268"/>
      <c r="R1169" s="216" t="str">
        <f ca="1">IF(ISERROR($V1169),"",OFFSET('Smelter Look-up'!$C$4,$V1169-4,0)&amp;"")</f>
        <v/>
      </c>
      <c r="S1169" s="224" t="str">
        <f t="shared" ca="1" si="33"/>
        <v/>
      </c>
      <c r="T1169" s="224" t="str">
        <f ca="1">IF(B1169="","",IF(ISERROR(MATCH($J1169,SorP!$B$1:$B$6230,0)),"",INDIRECT("'SorP'!$A$"&amp;MATCH($J1169,SorP!$B$1:$B$6230,0))))</f>
        <v/>
      </c>
      <c r="U1169" s="239"/>
      <c r="V1169" s="269" t="e">
        <f>IF(C1169="",NA(),MATCH($B1169&amp;$C1169,'Smelter Look-up'!$J:$J,0))</f>
        <v>#N/A</v>
      </c>
      <c r="W1169" s="270"/>
      <c r="X1169" s="270">
        <f t="shared" si="34"/>
        <v>0</v>
      </c>
      <c r="Y1169" s="270"/>
      <c r="Z1169" s="270"/>
      <c r="AB1169" s="272" t="str">
        <f t="shared" si="35"/>
        <v/>
      </c>
    </row>
    <row r="1170" spans="1:28" s="271" customFormat="1" ht="20.25" customHeight="1">
      <c r="A1170" s="215"/>
      <c r="B1170" s="216"/>
      <c r="C1170" s="352"/>
      <c r="D1170" s="216"/>
      <c r="E1170" s="216"/>
      <c r="F1170" s="216"/>
      <c r="G1170" s="216"/>
      <c r="H1170" s="217"/>
      <c r="I1170" s="218"/>
      <c r="J1170" s="218"/>
      <c r="K1170" s="267"/>
      <c r="L1170" s="267"/>
      <c r="M1170" s="267"/>
      <c r="N1170" s="267"/>
      <c r="O1170" s="267"/>
      <c r="P1170" s="219"/>
      <c r="Q1170" s="268"/>
      <c r="R1170" s="216" t="str">
        <f ca="1">IF(ISERROR($V1170),"",OFFSET('Smelter Look-up'!$C$4,$V1170-4,0)&amp;"")</f>
        <v/>
      </c>
      <c r="S1170" s="224" t="str">
        <f t="shared" ca="1" si="33"/>
        <v/>
      </c>
      <c r="T1170" s="224" t="str">
        <f ca="1">IF(B1170="","",IF(ISERROR(MATCH($J1170,SorP!$B$1:$B$6230,0)),"",INDIRECT("'SorP'!$A$"&amp;MATCH($J1170,SorP!$B$1:$B$6230,0))))</f>
        <v/>
      </c>
      <c r="U1170" s="239"/>
      <c r="V1170" s="269" t="e">
        <f>IF(C1170="",NA(),MATCH($B1170&amp;$C1170,'Smelter Look-up'!$J:$J,0))</f>
        <v>#N/A</v>
      </c>
      <c r="W1170" s="270"/>
      <c r="X1170" s="270">
        <f t="shared" si="34"/>
        <v>0</v>
      </c>
      <c r="Y1170" s="270"/>
      <c r="Z1170" s="270"/>
      <c r="AB1170" s="272" t="str">
        <f t="shared" si="35"/>
        <v/>
      </c>
    </row>
    <row r="1171" spans="1:28" s="271" customFormat="1" ht="20.25" customHeight="1">
      <c r="A1171" s="215"/>
      <c r="B1171" s="216"/>
      <c r="C1171" s="352"/>
      <c r="D1171" s="216"/>
      <c r="E1171" s="216"/>
      <c r="F1171" s="216"/>
      <c r="G1171" s="216"/>
      <c r="H1171" s="217"/>
      <c r="I1171" s="218"/>
      <c r="J1171" s="218"/>
      <c r="K1171" s="267"/>
      <c r="L1171" s="267"/>
      <c r="M1171" s="267"/>
      <c r="N1171" s="267"/>
      <c r="O1171" s="267"/>
      <c r="P1171" s="219"/>
      <c r="Q1171" s="268"/>
      <c r="R1171" s="216" t="str">
        <f ca="1">IF(ISERROR($V1171),"",OFFSET('Smelter Look-up'!$C$4,$V1171-4,0)&amp;"")</f>
        <v/>
      </c>
      <c r="S1171" s="224" t="str">
        <f t="shared" ca="1" si="33"/>
        <v/>
      </c>
      <c r="T1171" s="224" t="str">
        <f ca="1">IF(B1171="","",IF(ISERROR(MATCH($J1171,SorP!$B$1:$B$6230,0)),"",INDIRECT("'SorP'!$A$"&amp;MATCH($J1171,SorP!$B$1:$B$6230,0))))</f>
        <v/>
      </c>
      <c r="U1171" s="239"/>
      <c r="V1171" s="269" t="e">
        <f>IF(C1171="",NA(),MATCH($B1171&amp;$C1171,'Smelter Look-up'!$J:$J,0))</f>
        <v>#N/A</v>
      </c>
      <c r="W1171" s="270"/>
      <c r="X1171" s="270">
        <f t="shared" si="34"/>
        <v>0</v>
      </c>
      <c r="Y1171" s="270"/>
      <c r="Z1171" s="270"/>
      <c r="AB1171" s="272" t="str">
        <f t="shared" si="35"/>
        <v/>
      </c>
    </row>
    <row r="1172" spans="1:28" s="271" customFormat="1" ht="20.25" customHeight="1">
      <c r="A1172" s="215"/>
      <c r="B1172" s="216"/>
      <c r="C1172" s="352"/>
      <c r="D1172" s="216"/>
      <c r="E1172" s="216"/>
      <c r="F1172" s="216"/>
      <c r="G1172" s="216"/>
      <c r="H1172" s="217"/>
      <c r="I1172" s="218"/>
      <c r="J1172" s="218"/>
      <c r="K1172" s="267"/>
      <c r="L1172" s="267"/>
      <c r="M1172" s="267"/>
      <c r="N1172" s="267"/>
      <c r="O1172" s="267"/>
      <c r="P1172" s="219"/>
      <c r="Q1172" s="268"/>
      <c r="R1172" s="216" t="str">
        <f ca="1">IF(ISERROR($V1172),"",OFFSET('Smelter Look-up'!$C$4,$V1172-4,0)&amp;"")</f>
        <v/>
      </c>
      <c r="S1172" s="224" t="str">
        <f t="shared" ca="1" si="33"/>
        <v/>
      </c>
      <c r="T1172" s="224" t="str">
        <f ca="1">IF(B1172="","",IF(ISERROR(MATCH($J1172,SorP!$B$1:$B$6230,0)),"",INDIRECT("'SorP'!$A$"&amp;MATCH($J1172,SorP!$B$1:$B$6230,0))))</f>
        <v/>
      </c>
      <c r="U1172" s="239"/>
      <c r="V1172" s="269" t="e">
        <f>IF(C1172="",NA(),MATCH($B1172&amp;$C1172,'Smelter Look-up'!$J:$J,0))</f>
        <v>#N/A</v>
      </c>
      <c r="W1172" s="270"/>
      <c r="X1172" s="270">
        <f t="shared" si="34"/>
        <v>0</v>
      </c>
      <c r="Y1172" s="270"/>
      <c r="Z1172" s="270"/>
      <c r="AB1172" s="272" t="str">
        <f t="shared" si="35"/>
        <v/>
      </c>
    </row>
    <row r="1173" spans="1:28" s="271" customFormat="1" ht="20.25" customHeight="1">
      <c r="A1173" s="215"/>
      <c r="B1173" s="216"/>
      <c r="C1173" s="352"/>
      <c r="D1173" s="216"/>
      <c r="E1173" s="216"/>
      <c r="F1173" s="216"/>
      <c r="G1173" s="216"/>
      <c r="H1173" s="217"/>
      <c r="I1173" s="218"/>
      <c r="J1173" s="218"/>
      <c r="K1173" s="267"/>
      <c r="L1173" s="267"/>
      <c r="M1173" s="267"/>
      <c r="N1173" s="267"/>
      <c r="O1173" s="267"/>
      <c r="P1173" s="219"/>
      <c r="Q1173" s="268"/>
      <c r="R1173" s="216" t="str">
        <f ca="1">IF(ISERROR($V1173),"",OFFSET('Smelter Look-up'!$C$4,$V1173-4,0)&amp;"")</f>
        <v/>
      </c>
      <c r="S1173" s="224" t="str">
        <f t="shared" ca="1" si="33"/>
        <v/>
      </c>
      <c r="T1173" s="224" t="str">
        <f ca="1">IF(B1173="","",IF(ISERROR(MATCH($J1173,SorP!$B$1:$B$6230,0)),"",INDIRECT("'SorP'!$A$"&amp;MATCH($J1173,SorP!$B$1:$B$6230,0))))</f>
        <v/>
      </c>
      <c r="U1173" s="239"/>
      <c r="V1173" s="269" t="e">
        <f>IF(C1173="",NA(),MATCH($B1173&amp;$C1173,'Smelter Look-up'!$J:$J,0))</f>
        <v>#N/A</v>
      </c>
      <c r="W1173" s="270"/>
      <c r="X1173" s="270">
        <f t="shared" si="34"/>
        <v>0</v>
      </c>
      <c r="Y1173" s="270"/>
      <c r="Z1173" s="270"/>
      <c r="AB1173" s="272" t="str">
        <f t="shared" si="35"/>
        <v/>
      </c>
    </row>
    <row r="1174" spans="1:28" s="271" customFormat="1" ht="20.25" customHeight="1">
      <c r="A1174" s="215"/>
      <c r="B1174" s="216"/>
      <c r="C1174" s="352"/>
      <c r="D1174" s="216"/>
      <c r="E1174" s="216"/>
      <c r="F1174" s="216"/>
      <c r="G1174" s="216"/>
      <c r="H1174" s="217"/>
      <c r="I1174" s="218"/>
      <c r="J1174" s="218"/>
      <c r="K1174" s="267"/>
      <c r="L1174" s="267"/>
      <c r="M1174" s="267"/>
      <c r="N1174" s="267"/>
      <c r="O1174" s="267"/>
      <c r="P1174" s="219"/>
      <c r="Q1174" s="268"/>
      <c r="R1174" s="216" t="str">
        <f ca="1">IF(ISERROR($V1174),"",OFFSET('Smelter Look-up'!$C$4,$V1174-4,0)&amp;"")</f>
        <v/>
      </c>
      <c r="S1174" s="224" t="str">
        <f t="shared" ca="1" si="33"/>
        <v/>
      </c>
      <c r="T1174" s="224" t="str">
        <f ca="1">IF(B1174="","",IF(ISERROR(MATCH($J1174,SorP!$B$1:$B$6230,0)),"",INDIRECT("'SorP'!$A$"&amp;MATCH($J1174,SorP!$B$1:$B$6230,0))))</f>
        <v/>
      </c>
      <c r="U1174" s="239"/>
      <c r="V1174" s="269" t="e">
        <f>IF(C1174="",NA(),MATCH($B1174&amp;$C1174,'Smelter Look-up'!$J:$J,0))</f>
        <v>#N/A</v>
      </c>
      <c r="W1174" s="270"/>
      <c r="X1174" s="270">
        <f t="shared" si="34"/>
        <v>0</v>
      </c>
      <c r="Y1174" s="270"/>
      <c r="Z1174" s="270"/>
      <c r="AB1174" s="272" t="str">
        <f t="shared" si="35"/>
        <v/>
      </c>
    </row>
    <row r="1175" spans="1:28" s="271" customFormat="1" ht="20.25" customHeight="1">
      <c r="A1175" s="215"/>
      <c r="B1175" s="216"/>
      <c r="C1175" s="352"/>
      <c r="D1175" s="216"/>
      <c r="E1175" s="216"/>
      <c r="F1175" s="216"/>
      <c r="G1175" s="216"/>
      <c r="H1175" s="217"/>
      <c r="I1175" s="218"/>
      <c r="J1175" s="218"/>
      <c r="K1175" s="267"/>
      <c r="L1175" s="267"/>
      <c r="M1175" s="267"/>
      <c r="N1175" s="267"/>
      <c r="O1175" s="267"/>
      <c r="P1175" s="219"/>
      <c r="Q1175" s="268"/>
      <c r="R1175" s="216" t="str">
        <f ca="1">IF(ISERROR($V1175),"",OFFSET('Smelter Look-up'!$C$4,$V1175-4,0)&amp;"")</f>
        <v/>
      </c>
      <c r="S1175" s="224" t="str">
        <f t="shared" ca="1" si="33"/>
        <v/>
      </c>
      <c r="T1175" s="224" t="str">
        <f ca="1">IF(B1175="","",IF(ISERROR(MATCH($J1175,SorP!$B$1:$B$6230,0)),"",INDIRECT("'SorP'!$A$"&amp;MATCH($J1175,SorP!$B$1:$B$6230,0))))</f>
        <v/>
      </c>
      <c r="U1175" s="239"/>
      <c r="V1175" s="269" t="e">
        <f>IF(C1175="",NA(),MATCH($B1175&amp;$C1175,'Smelter Look-up'!$J:$J,0))</f>
        <v>#N/A</v>
      </c>
      <c r="W1175" s="270"/>
      <c r="X1175" s="270">
        <f t="shared" si="34"/>
        <v>0</v>
      </c>
      <c r="Y1175" s="270"/>
      <c r="Z1175" s="270"/>
      <c r="AB1175" s="272" t="str">
        <f t="shared" si="35"/>
        <v/>
      </c>
    </row>
    <row r="1176" spans="1:28" s="271" customFormat="1" ht="20.25" customHeight="1">
      <c r="A1176" s="215"/>
      <c r="B1176" s="216"/>
      <c r="C1176" s="352"/>
      <c r="D1176" s="216"/>
      <c r="E1176" s="216"/>
      <c r="F1176" s="216"/>
      <c r="G1176" s="216"/>
      <c r="H1176" s="217"/>
      <c r="I1176" s="218"/>
      <c r="J1176" s="218"/>
      <c r="K1176" s="267"/>
      <c r="L1176" s="267"/>
      <c r="M1176" s="267"/>
      <c r="N1176" s="267"/>
      <c r="O1176" s="267"/>
      <c r="P1176" s="219"/>
      <c r="Q1176" s="268"/>
      <c r="R1176" s="216" t="str">
        <f ca="1">IF(ISERROR($V1176),"",OFFSET('Smelter Look-up'!$C$4,$V1176-4,0)&amp;"")</f>
        <v/>
      </c>
      <c r="S1176" s="224" t="str">
        <f t="shared" ca="1" si="33"/>
        <v/>
      </c>
      <c r="T1176" s="224" t="str">
        <f ca="1">IF(B1176="","",IF(ISERROR(MATCH($J1176,SorP!$B$1:$B$6230,0)),"",INDIRECT("'SorP'!$A$"&amp;MATCH($J1176,SorP!$B$1:$B$6230,0))))</f>
        <v/>
      </c>
      <c r="U1176" s="239"/>
      <c r="V1176" s="269" t="e">
        <f>IF(C1176="",NA(),MATCH($B1176&amp;$C1176,'Smelter Look-up'!$J:$J,0))</f>
        <v>#N/A</v>
      </c>
      <c r="W1176" s="270"/>
      <c r="X1176" s="270">
        <f t="shared" si="34"/>
        <v>0</v>
      </c>
      <c r="Y1176" s="270"/>
      <c r="Z1176" s="270"/>
      <c r="AB1176" s="272" t="str">
        <f t="shared" si="35"/>
        <v/>
      </c>
    </row>
    <row r="1177" spans="1:28" s="271" customFormat="1" ht="20.25" customHeight="1">
      <c r="A1177" s="215"/>
      <c r="B1177" s="216"/>
      <c r="C1177" s="352"/>
      <c r="D1177" s="216"/>
      <c r="E1177" s="216"/>
      <c r="F1177" s="216"/>
      <c r="G1177" s="216"/>
      <c r="H1177" s="217"/>
      <c r="I1177" s="218"/>
      <c r="J1177" s="218"/>
      <c r="K1177" s="267"/>
      <c r="L1177" s="267"/>
      <c r="M1177" s="267"/>
      <c r="N1177" s="267"/>
      <c r="O1177" s="267"/>
      <c r="P1177" s="219"/>
      <c r="Q1177" s="268"/>
      <c r="R1177" s="216" t="str">
        <f ca="1">IF(ISERROR($V1177),"",OFFSET('Smelter Look-up'!$C$4,$V1177-4,0)&amp;"")</f>
        <v/>
      </c>
      <c r="S1177" s="224" t="str">
        <f t="shared" ca="1" si="33"/>
        <v/>
      </c>
      <c r="T1177" s="224" t="str">
        <f ca="1">IF(B1177="","",IF(ISERROR(MATCH($J1177,SorP!$B$1:$B$6230,0)),"",INDIRECT("'SorP'!$A$"&amp;MATCH($J1177,SorP!$B$1:$B$6230,0))))</f>
        <v/>
      </c>
      <c r="U1177" s="239"/>
      <c r="V1177" s="269" t="e">
        <f>IF(C1177="",NA(),MATCH($B1177&amp;$C1177,'Smelter Look-up'!$J:$J,0))</f>
        <v>#N/A</v>
      </c>
      <c r="W1177" s="270"/>
      <c r="X1177" s="270">
        <f t="shared" si="34"/>
        <v>0</v>
      </c>
      <c r="Y1177" s="270"/>
      <c r="Z1177" s="270"/>
      <c r="AB1177" s="272" t="str">
        <f t="shared" si="35"/>
        <v/>
      </c>
    </row>
    <row r="1178" spans="1:28" s="271" customFormat="1" ht="20.25" customHeight="1">
      <c r="A1178" s="215"/>
      <c r="B1178" s="216"/>
      <c r="C1178" s="352"/>
      <c r="D1178" s="216"/>
      <c r="E1178" s="216"/>
      <c r="F1178" s="216"/>
      <c r="G1178" s="216"/>
      <c r="H1178" s="217"/>
      <c r="I1178" s="218"/>
      <c r="J1178" s="218"/>
      <c r="K1178" s="267"/>
      <c r="L1178" s="267"/>
      <c r="M1178" s="267"/>
      <c r="N1178" s="267"/>
      <c r="O1178" s="267"/>
      <c r="P1178" s="219"/>
      <c r="Q1178" s="268"/>
      <c r="R1178" s="216" t="str">
        <f ca="1">IF(ISERROR($V1178),"",OFFSET('Smelter Look-up'!$C$4,$V1178-4,0)&amp;"")</f>
        <v/>
      </c>
      <c r="S1178" s="224" t="str">
        <f t="shared" ca="1" si="33"/>
        <v/>
      </c>
      <c r="T1178" s="224" t="str">
        <f ca="1">IF(B1178="","",IF(ISERROR(MATCH($J1178,SorP!$B$1:$B$6230,0)),"",INDIRECT("'SorP'!$A$"&amp;MATCH($J1178,SorP!$B$1:$B$6230,0))))</f>
        <v/>
      </c>
      <c r="U1178" s="239"/>
      <c r="V1178" s="269" t="e">
        <f>IF(C1178="",NA(),MATCH($B1178&amp;$C1178,'Smelter Look-up'!$J:$J,0))</f>
        <v>#N/A</v>
      </c>
      <c r="W1178" s="270"/>
      <c r="X1178" s="270">
        <f t="shared" si="34"/>
        <v>0</v>
      </c>
      <c r="Y1178" s="270"/>
      <c r="Z1178" s="270"/>
      <c r="AB1178" s="272" t="str">
        <f t="shared" si="35"/>
        <v/>
      </c>
    </row>
    <row r="1179" spans="1:28" s="271" customFormat="1" ht="20.25" customHeight="1">
      <c r="A1179" s="215"/>
      <c r="B1179" s="216"/>
      <c r="C1179" s="352"/>
      <c r="D1179" s="216"/>
      <c r="E1179" s="216"/>
      <c r="F1179" s="216"/>
      <c r="G1179" s="216"/>
      <c r="H1179" s="217"/>
      <c r="I1179" s="218"/>
      <c r="J1179" s="218"/>
      <c r="K1179" s="267"/>
      <c r="L1179" s="267"/>
      <c r="M1179" s="267"/>
      <c r="N1179" s="267"/>
      <c r="O1179" s="267"/>
      <c r="P1179" s="219"/>
      <c r="Q1179" s="268"/>
      <c r="R1179" s="216" t="str">
        <f ca="1">IF(ISERROR($V1179),"",OFFSET('Smelter Look-up'!$C$4,$V1179-4,0)&amp;"")</f>
        <v/>
      </c>
      <c r="S1179" s="224" t="str">
        <f t="shared" ca="1" si="33"/>
        <v/>
      </c>
      <c r="T1179" s="224" t="str">
        <f ca="1">IF(B1179="","",IF(ISERROR(MATCH($J1179,SorP!$B$1:$B$6230,0)),"",INDIRECT("'SorP'!$A$"&amp;MATCH($J1179,SorP!$B$1:$B$6230,0))))</f>
        <v/>
      </c>
      <c r="U1179" s="239"/>
      <c r="V1179" s="269" t="e">
        <f>IF(C1179="",NA(),MATCH($B1179&amp;$C1179,'Smelter Look-up'!$J:$J,0))</f>
        <v>#N/A</v>
      </c>
      <c r="W1179" s="270"/>
      <c r="X1179" s="270">
        <f t="shared" si="34"/>
        <v>0</v>
      </c>
      <c r="Y1179" s="270"/>
      <c r="Z1179" s="270"/>
      <c r="AB1179" s="272" t="str">
        <f t="shared" si="35"/>
        <v/>
      </c>
    </row>
    <row r="1180" spans="1:28" s="271" customFormat="1" ht="20.25" customHeight="1">
      <c r="A1180" s="215"/>
      <c r="B1180" s="216"/>
      <c r="C1180" s="352"/>
      <c r="D1180" s="216"/>
      <c r="E1180" s="216"/>
      <c r="F1180" s="216"/>
      <c r="G1180" s="216"/>
      <c r="H1180" s="217"/>
      <c r="I1180" s="218"/>
      <c r="J1180" s="218"/>
      <c r="K1180" s="267"/>
      <c r="L1180" s="267"/>
      <c r="M1180" s="267"/>
      <c r="N1180" s="267"/>
      <c r="O1180" s="267"/>
      <c r="P1180" s="219"/>
      <c r="Q1180" s="268"/>
      <c r="R1180" s="216" t="str">
        <f ca="1">IF(ISERROR($V1180),"",OFFSET('Smelter Look-up'!$C$4,$V1180-4,0)&amp;"")</f>
        <v/>
      </c>
      <c r="S1180" s="224" t="str">
        <f t="shared" ca="1" si="33"/>
        <v/>
      </c>
      <c r="T1180" s="224" t="str">
        <f ca="1">IF(B1180="","",IF(ISERROR(MATCH($J1180,SorP!$B$1:$B$6230,0)),"",INDIRECT("'SorP'!$A$"&amp;MATCH($J1180,SorP!$B$1:$B$6230,0))))</f>
        <v/>
      </c>
      <c r="U1180" s="239"/>
      <c r="V1180" s="269" t="e">
        <f>IF(C1180="",NA(),MATCH($B1180&amp;$C1180,'Smelter Look-up'!$J:$J,0))</f>
        <v>#N/A</v>
      </c>
      <c r="W1180" s="270"/>
      <c r="X1180" s="270">
        <f t="shared" si="34"/>
        <v>0</v>
      </c>
      <c r="Y1180" s="270"/>
      <c r="Z1180" s="270"/>
      <c r="AB1180" s="272" t="str">
        <f t="shared" si="35"/>
        <v/>
      </c>
    </row>
    <row r="1181" spans="1:28" s="271" customFormat="1" ht="20.25" customHeight="1">
      <c r="A1181" s="215"/>
      <c r="B1181" s="216"/>
      <c r="C1181" s="352"/>
      <c r="D1181" s="216"/>
      <c r="E1181" s="216"/>
      <c r="F1181" s="216"/>
      <c r="G1181" s="216"/>
      <c r="H1181" s="217"/>
      <c r="I1181" s="218"/>
      <c r="J1181" s="218"/>
      <c r="K1181" s="267"/>
      <c r="L1181" s="267"/>
      <c r="M1181" s="267"/>
      <c r="N1181" s="267"/>
      <c r="O1181" s="267"/>
      <c r="P1181" s="219"/>
      <c r="Q1181" s="268"/>
      <c r="R1181" s="216" t="str">
        <f ca="1">IF(ISERROR($V1181),"",OFFSET('Smelter Look-up'!$C$4,$V1181-4,0)&amp;"")</f>
        <v/>
      </c>
      <c r="S1181" s="224" t="str">
        <f t="shared" ca="1" si="33"/>
        <v/>
      </c>
      <c r="T1181" s="224" t="str">
        <f ca="1">IF(B1181="","",IF(ISERROR(MATCH($J1181,SorP!$B$1:$B$6230,0)),"",INDIRECT("'SorP'!$A$"&amp;MATCH($J1181,SorP!$B$1:$B$6230,0))))</f>
        <v/>
      </c>
      <c r="U1181" s="239"/>
      <c r="V1181" s="269" t="e">
        <f>IF(C1181="",NA(),MATCH($B1181&amp;$C1181,'Smelter Look-up'!$J:$J,0))</f>
        <v>#N/A</v>
      </c>
      <c r="W1181" s="270"/>
      <c r="X1181" s="270">
        <f t="shared" si="34"/>
        <v>0</v>
      </c>
      <c r="Y1181" s="270"/>
      <c r="Z1181" s="270"/>
      <c r="AB1181" s="272" t="str">
        <f t="shared" si="35"/>
        <v/>
      </c>
    </row>
    <row r="1182" spans="1:28" s="271" customFormat="1" ht="20.25" customHeight="1">
      <c r="A1182" s="215"/>
      <c r="B1182" s="216"/>
      <c r="C1182" s="352"/>
      <c r="D1182" s="216"/>
      <c r="E1182" s="216"/>
      <c r="F1182" s="216"/>
      <c r="G1182" s="216"/>
      <c r="H1182" s="217"/>
      <c r="I1182" s="218"/>
      <c r="J1182" s="218"/>
      <c r="K1182" s="267"/>
      <c r="L1182" s="267"/>
      <c r="M1182" s="267"/>
      <c r="N1182" s="267"/>
      <c r="O1182" s="267"/>
      <c r="P1182" s="219"/>
      <c r="Q1182" s="268"/>
      <c r="R1182" s="216" t="str">
        <f ca="1">IF(ISERROR($V1182),"",OFFSET('Smelter Look-up'!$C$4,$V1182-4,0)&amp;"")</f>
        <v/>
      </c>
      <c r="S1182" s="224" t="str">
        <f t="shared" ca="1" si="33"/>
        <v/>
      </c>
      <c r="T1182" s="224" t="str">
        <f ca="1">IF(B1182="","",IF(ISERROR(MATCH($J1182,SorP!$B$1:$B$6230,0)),"",INDIRECT("'SorP'!$A$"&amp;MATCH($J1182,SorP!$B$1:$B$6230,0))))</f>
        <v/>
      </c>
      <c r="U1182" s="239"/>
      <c r="V1182" s="269" t="e">
        <f>IF(C1182="",NA(),MATCH($B1182&amp;$C1182,'Smelter Look-up'!$J:$J,0))</f>
        <v>#N/A</v>
      </c>
      <c r="W1182" s="270"/>
      <c r="X1182" s="270">
        <f t="shared" si="34"/>
        <v>0</v>
      </c>
      <c r="Y1182" s="270"/>
      <c r="Z1182" s="270"/>
      <c r="AB1182" s="272" t="str">
        <f t="shared" si="35"/>
        <v/>
      </c>
    </row>
    <row r="1183" spans="1:28" s="271" customFormat="1" ht="20.25" customHeight="1">
      <c r="A1183" s="215"/>
      <c r="B1183" s="216"/>
      <c r="C1183" s="352"/>
      <c r="D1183" s="216"/>
      <c r="E1183" s="216"/>
      <c r="F1183" s="216"/>
      <c r="G1183" s="216"/>
      <c r="H1183" s="217"/>
      <c r="I1183" s="218"/>
      <c r="J1183" s="218"/>
      <c r="K1183" s="267"/>
      <c r="L1183" s="267"/>
      <c r="M1183" s="267"/>
      <c r="N1183" s="267"/>
      <c r="O1183" s="267"/>
      <c r="P1183" s="219"/>
      <c r="Q1183" s="268"/>
      <c r="R1183" s="216" t="str">
        <f ca="1">IF(ISERROR($V1183),"",OFFSET('Smelter Look-up'!$C$4,$V1183-4,0)&amp;"")</f>
        <v/>
      </c>
      <c r="S1183" s="224" t="str">
        <f t="shared" ca="1" si="33"/>
        <v/>
      </c>
      <c r="T1183" s="224" t="str">
        <f ca="1">IF(B1183="","",IF(ISERROR(MATCH($J1183,SorP!$B$1:$B$6230,0)),"",INDIRECT("'SorP'!$A$"&amp;MATCH($J1183,SorP!$B$1:$B$6230,0))))</f>
        <v/>
      </c>
      <c r="U1183" s="239"/>
      <c r="V1183" s="269" t="e">
        <f>IF(C1183="",NA(),MATCH($B1183&amp;$C1183,'Smelter Look-up'!$J:$J,0))</f>
        <v>#N/A</v>
      </c>
      <c r="W1183" s="270"/>
      <c r="X1183" s="270">
        <f t="shared" si="34"/>
        <v>0</v>
      </c>
      <c r="Y1183" s="270"/>
      <c r="Z1183" s="270"/>
      <c r="AB1183" s="272" t="str">
        <f t="shared" si="35"/>
        <v/>
      </c>
    </row>
    <row r="1184" spans="1:28" s="271" customFormat="1" ht="20.25" customHeight="1">
      <c r="A1184" s="215"/>
      <c r="B1184" s="216"/>
      <c r="C1184" s="352"/>
      <c r="D1184" s="216"/>
      <c r="E1184" s="216"/>
      <c r="F1184" s="216"/>
      <c r="G1184" s="216"/>
      <c r="H1184" s="217"/>
      <c r="I1184" s="218"/>
      <c r="J1184" s="218"/>
      <c r="K1184" s="267"/>
      <c r="L1184" s="267"/>
      <c r="M1184" s="267"/>
      <c r="N1184" s="267"/>
      <c r="O1184" s="267"/>
      <c r="P1184" s="219"/>
      <c r="Q1184" s="268"/>
      <c r="R1184" s="216" t="str">
        <f ca="1">IF(ISERROR($V1184),"",OFFSET('Smelter Look-up'!$C$4,$V1184-4,0)&amp;"")</f>
        <v/>
      </c>
      <c r="S1184" s="224" t="str">
        <f t="shared" ca="1" si="33"/>
        <v/>
      </c>
      <c r="T1184" s="224" t="str">
        <f ca="1">IF(B1184="","",IF(ISERROR(MATCH($J1184,SorP!$B$1:$B$6230,0)),"",INDIRECT("'SorP'!$A$"&amp;MATCH($J1184,SorP!$B$1:$B$6230,0))))</f>
        <v/>
      </c>
      <c r="U1184" s="239"/>
      <c r="V1184" s="269" t="e">
        <f>IF(C1184="",NA(),MATCH($B1184&amp;$C1184,'Smelter Look-up'!$J:$J,0))</f>
        <v>#N/A</v>
      </c>
      <c r="W1184" s="270"/>
      <c r="X1184" s="270">
        <f t="shared" si="34"/>
        <v>0</v>
      </c>
      <c r="Y1184" s="270"/>
      <c r="Z1184" s="270"/>
      <c r="AB1184" s="272" t="str">
        <f t="shared" si="35"/>
        <v/>
      </c>
    </row>
    <row r="1185" spans="1:28" s="271" customFormat="1" ht="20.25" customHeight="1">
      <c r="A1185" s="215"/>
      <c r="B1185" s="216"/>
      <c r="C1185" s="352"/>
      <c r="D1185" s="216"/>
      <c r="E1185" s="216"/>
      <c r="F1185" s="216"/>
      <c r="G1185" s="216"/>
      <c r="H1185" s="217"/>
      <c r="I1185" s="218"/>
      <c r="J1185" s="218"/>
      <c r="K1185" s="267"/>
      <c r="L1185" s="267"/>
      <c r="M1185" s="267"/>
      <c r="N1185" s="267"/>
      <c r="O1185" s="267"/>
      <c r="P1185" s="219"/>
      <c r="Q1185" s="268"/>
      <c r="R1185" s="216" t="str">
        <f ca="1">IF(ISERROR($V1185),"",OFFSET('Smelter Look-up'!$C$4,$V1185-4,0)&amp;"")</f>
        <v/>
      </c>
      <c r="S1185" s="224" t="str">
        <f t="shared" ca="1" si="33"/>
        <v/>
      </c>
      <c r="T1185" s="224" t="str">
        <f ca="1">IF(B1185="","",IF(ISERROR(MATCH($J1185,SorP!$B$1:$B$6230,0)),"",INDIRECT("'SorP'!$A$"&amp;MATCH($J1185,SorP!$B$1:$B$6230,0))))</f>
        <v/>
      </c>
      <c r="U1185" s="239"/>
      <c r="V1185" s="269" t="e">
        <f>IF(C1185="",NA(),MATCH($B1185&amp;$C1185,'Smelter Look-up'!$J:$J,0))</f>
        <v>#N/A</v>
      </c>
      <c r="W1185" s="270"/>
      <c r="X1185" s="270">
        <f t="shared" si="34"/>
        <v>0</v>
      </c>
      <c r="Y1185" s="270"/>
      <c r="Z1185" s="270"/>
      <c r="AB1185" s="272" t="str">
        <f t="shared" si="35"/>
        <v/>
      </c>
    </row>
    <row r="1186" spans="1:28" s="271" customFormat="1" ht="20.25" customHeight="1">
      <c r="A1186" s="215"/>
      <c r="B1186" s="216"/>
      <c r="C1186" s="352"/>
      <c r="D1186" s="216"/>
      <c r="E1186" s="216"/>
      <c r="F1186" s="216"/>
      <c r="G1186" s="216"/>
      <c r="H1186" s="217"/>
      <c r="I1186" s="218"/>
      <c r="J1186" s="218"/>
      <c r="K1186" s="267"/>
      <c r="L1186" s="267"/>
      <c r="M1186" s="267"/>
      <c r="N1186" s="267"/>
      <c r="O1186" s="267"/>
      <c r="P1186" s="219"/>
      <c r="Q1186" s="268"/>
      <c r="R1186" s="216" t="str">
        <f ca="1">IF(ISERROR($V1186),"",OFFSET('Smelter Look-up'!$C$4,$V1186-4,0)&amp;"")</f>
        <v/>
      </c>
      <c r="S1186" s="224" t="str">
        <f t="shared" ca="1" si="33"/>
        <v/>
      </c>
      <c r="T1186" s="224" t="str">
        <f ca="1">IF(B1186="","",IF(ISERROR(MATCH($J1186,SorP!$B$1:$B$6230,0)),"",INDIRECT("'SorP'!$A$"&amp;MATCH($J1186,SorP!$B$1:$B$6230,0))))</f>
        <v/>
      </c>
      <c r="U1186" s="239"/>
      <c r="V1186" s="269" t="e">
        <f>IF(C1186="",NA(),MATCH($B1186&amp;$C1186,'Smelter Look-up'!$J:$J,0))</f>
        <v>#N/A</v>
      </c>
      <c r="W1186" s="270"/>
      <c r="X1186" s="270">
        <f t="shared" si="34"/>
        <v>0</v>
      </c>
      <c r="Y1186" s="270"/>
      <c r="Z1186" s="270"/>
      <c r="AB1186" s="272" t="str">
        <f t="shared" si="35"/>
        <v/>
      </c>
    </row>
    <row r="1187" spans="1:28" s="271" customFormat="1" ht="20.25" customHeight="1">
      <c r="A1187" s="215"/>
      <c r="B1187" s="216"/>
      <c r="C1187" s="352"/>
      <c r="D1187" s="216"/>
      <c r="E1187" s="216"/>
      <c r="F1187" s="216"/>
      <c r="G1187" s="216"/>
      <c r="H1187" s="217"/>
      <c r="I1187" s="218"/>
      <c r="J1187" s="218"/>
      <c r="K1187" s="267"/>
      <c r="L1187" s="267"/>
      <c r="M1187" s="267"/>
      <c r="N1187" s="267"/>
      <c r="O1187" s="267"/>
      <c r="P1187" s="219"/>
      <c r="Q1187" s="268"/>
      <c r="R1187" s="216" t="str">
        <f ca="1">IF(ISERROR($V1187),"",OFFSET('Smelter Look-up'!$C$4,$V1187-4,0)&amp;"")</f>
        <v/>
      </c>
      <c r="S1187" s="224" t="str">
        <f t="shared" ca="1" si="33"/>
        <v/>
      </c>
      <c r="T1187" s="224" t="str">
        <f ca="1">IF(B1187="","",IF(ISERROR(MATCH($J1187,SorP!$B$1:$B$6230,0)),"",INDIRECT("'SorP'!$A$"&amp;MATCH($J1187,SorP!$B$1:$B$6230,0))))</f>
        <v/>
      </c>
      <c r="U1187" s="239"/>
      <c r="V1187" s="269" t="e">
        <f>IF(C1187="",NA(),MATCH($B1187&amp;$C1187,'Smelter Look-up'!$J:$J,0))</f>
        <v>#N/A</v>
      </c>
      <c r="W1187" s="270"/>
      <c r="X1187" s="270">
        <f t="shared" si="34"/>
        <v>0</v>
      </c>
      <c r="Y1187" s="270"/>
      <c r="Z1187" s="270"/>
      <c r="AB1187" s="272" t="str">
        <f t="shared" si="35"/>
        <v/>
      </c>
    </row>
    <row r="1188" spans="1:28" s="271" customFormat="1" ht="20.25" customHeight="1">
      <c r="A1188" s="215"/>
      <c r="B1188" s="216"/>
      <c r="C1188" s="352"/>
      <c r="D1188" s="216"/>
      <c r="E1188" s="216"/>
      <c r="F1188" s="216"/>
      <c r="G1188" s="216"/>
      <c r="H1188" s="217"/>
      <c r="I1188" s="218"/>
      <c r="J1188" s="218"/>
      <c r="K1188" s="267"/>
      <c r="L1188" s="267"/>
      <c r="M1188" s="267"/>
      <c r="N1188" s="267"/>
      <c r="O1188" s="267"/>
      <c r="P1188" s="219"/>
      <c r="Q1188" s="268"/>
      <c r="R1188" s="216" t="str">
        <f ca="1">IF(ISERROR($V1188),"",OFFSET('Smelter Look-up'!$C$4,$V1188-4,0)&amp;"")</f>
        <v/>
      </c>
      <c r="S1188" s="224" t="str">
        <f t="shared" ca="1" si="33"/>
        <v/>
      </c>
      <c r="T1188" s="224" t="str">
        <f ca="1">IF(B1188="","",IF(ISERROR(MATCH($J1188,SorP!$B$1:$B$6230,0)),"",INDIRECT("'SorP'!$A$"&amp;MATCH($J1188,SorP!$B$1:$B$6230,0))))</f>
        <v/>
      </c>
      <c r="U1188" s="239"/>
      <c r="V1188" s="269" t="e">
        <f>IF(C1188="",NA(),MATCH($B1188&amp;$C1188,'Smelter Look-up'!$J:$J,0))</f>
        <v>#N/A</v>
      </c>
      <c r="W1188" s="270"/>
      <c r="X1188" s="270">
        <f t="shared" si="34"/>
        <v>0</v>
      </c>
      <c r="Y1188" s="270"/>
      <c r="Z1188" s="270"/>
      <c r="AB1188" s="272" t="str">
        <f t="shared" si="35"/>
        <v/>
      </c>
    </row>
    <row r="1189" spans="1:28" s="271" customFormat="1" ht="20.25" customHeight="1">
      <c r="A1189" s="215"/>
      <c r="B1189" s="216"/>
      <c r="C1189" s="352"/>
      <c r="D1189" s="216"/>
      <c r="E1189" s="216"/>
      <c r="F1189" s="216"/>
      <c r="G1189" s="216"/>
      <c r="H1189" s="217"/>
      <c r="I1189" s="218"/>
      <c r="J1189" s="218"/>
      <c r="K1189" s="267"/>
      <c r="L1189" s="267"/>
      <c r="M1189" s="267"/>
      <c r="N1189" s="267"/>
      <c r="O1189" s="267"/>
      <c r="P1189" s="219"/>
      <c r="Q1189" s="268"/>
      <c r="R1189" s="216" t="str">
        <f ca="1">IF(ISERROR($V1189),"",OFFSET('Smelter Look-up'!$C$4,$V1189-4,0)&amp;"")</f>
        <v/>
      </c>
      <c r="S1189" s="224" t="str">
        <f t="shared" ca="1" si="33"/>
        <v/>
      </c>
      <c r="T1189" s="224" t="str">
        <f ca="1">IF(B1189="","",IF(ISERROR(MATCH($J1189,SorP!$B$1:$B$6230,0)),"",INDIRECT("'SorP'!$A$"&amp;MATCH($J1189,SorP!$B$1:$B$6230,0))))</f>
        <v/>
      </c>
      <c r="U1189" s="239"/>
      <c r="V1189" s="269" t="e">
        <f>IF(C1189="",NA(),MATCH($B1189&amp;$C1189,'Smelter Look-up'!$J:$J,0))</f>
        <v>#N/A</v>
      </c>
      <c r="W1189" s="270"/>
      <c r="X1189" s="270">
        <f t="shared" si="34"/>
        <v>0</v>
      </c>
      <c r="Y1189" s="270"/>
      <c r="Z1189" s="270"/>
      <c r="AB1189" s="272" t="str">
        <f t="shared" si="35"/>
        <v/>
      </c>
    </row>
    <row r="1190" spans="1:28" s="271" customFormat="1" ht="20.25" customHeight="1">
      <c r="A1190" s="215"/>
      <c r="B1190" s="216"/>
      <c r="C1190" s="352"/>
      <c r="D1190" s="216"/>
      <c r="E1190" s="216"/>
      <c r="F1190" s="216"/>
      <c r="G1190" s="216"/>
      <c r="H1190" s="217"/>
      <c r="I1190" s="218"/>
      <c r="J1190" s="218"/>
      <c r="K1190" s="267"/>
      <c r="L1190" s="267"/>
      <c r="M1190" s="267"/>
      <c r="N1190" s="267"/>
      <c r="O1190" s="267"/>
      <c r="P1190" s="219"/>
      <c r="Q1190" s="268"/>
      <c r="R1190" s="216" t="str">
        <f ca="1">IF(ISERROR($V1190),"",OFFSET('Smelter Look-up'!$C$4,$V1190-4,0)&amp;"")</f>
        <v/>
      </c>
      <c r="S1190" s="224" t="str">
        <f t="shared" ca="1" si="33"/>
        <v/>
      </c>
      <c r="T1190" s="224" t="str">
        <f ca="1">IF(B1190="","",IF(ISERROR(MATCH($J1190,SorP!$B$1:$B$6230,0)),"",INDIRECT("'SorP'!$A$"&amp;MATCH($J1190,SorP!$B$1:$B$6230,0))))</f>
        <v/>
      </c>
      <c r="U1190" s="239"/>
      <c r="V1190" s="269" t="e">
        <f>IF(C1190="",NA(),MATCH($B1190&amp;$C1190,'Smelter Look-up'!$J:$J,0))</f>
        <v>#N/A</v>
      </c>
      <c r="W1190" s="270"/>
      <c r="X1190" s="270">
        <f t="shared" si="34"/>
        <v>0</v>
      </c>
      <c r="Y1190" s="270"/>
      <c r="Z1190" s="270"/>
      <c r="AB1190" s="272" t="str">
        <f t="shared" si="35"/>
        <v/>
      </c>
    </row>
    <row r="1191" spans="1:28" s="271" customFormat="1" ht="20.25" customHeight="1">
      <c r="A1191" s="215"/>
      <c r="B1191" s="216"/>
      <c r="C1191" s="352"/>
      <c r="D1191" s="216"/>
      <c r="E1191" s="216"/>
      <c r="F1191" s="216"/>
      <c r="G1191" s="216"/>
      <c r="H1191" s="217"/>
      <c r="I1191" s="218"/>
      <c r="J1191" s="218"/>
      <c r="K1191" s="267"/>
      <c r="L1191" s="267"/>
      <c r="M1191" s="267"/>
      <c r="N1191" s="267"/>
      <c r="O1191" s="267"/>
      <c r="P1191" s="219"/>
      <c r="Q1191" s="268"/>
      <c r="R1191" s="216" t="str">
        <f ca="1">IF(ISERROR($V1191),"",OFFSET('Smelter Look-up'!$C$4,$V1191-4,0)&amp;"")</f>
        <v/>
      </c>
      <c r="S1191" s="224" t="str">
        <f t="shared" ca="1" si="33"/>
        <v/>
      </c>
      <c r="T1191" s="224" t="str">
        <f ca="1">IF(B1191="","",IF(ISERROR(MATCH($J1191,SorP!$B$1:$B$6230,0)),"",INDIRECT("'SorP'!$A$"&amp;MATCH($J1191,SorP!$B$1:$B$6230,0))))</f>
        <v/>
      </c>
      <c r="U1191" s="239"/>
      <c r="V1191" s="269" t="e">
        <f>IF(C1191="",NA(),MATCH($B1191&amp;$C1191,'Smelter Look-up'!$J:$J,0))</f>
        <v>#N/A</v>
      </c>
      <c r="W1191" s="270"/>
      <c r="X1191" s="270">
        <f t="shared" si="34"/>
        <v>0</v>
      </c>
      <c r="Y1191" s="270"/>
      <c r="Z1191" s="270"/>
      <c r="AB1191" s="272" t="str">
        <f t="shared" si="35"/>
        <v/>
      </c>
    </row>
    <row r="1192" spans="1:28" s="271" customFormat="1" ht="20.25" customHeight="1">
      <c r="A1192" s="215"/>
      <c r="B1192" s="216"/>
      <c r="C1192" s="352"/>
      <c r="D1192" s="216"/>
      <c r="E1192" s="216"/>
      <c r="F1192" s="216"/>
      <c r="G1192" s="216"/>
      <c r="H1192" s="217"/>
      <c r="I1192" s="218"/>
      <c r="J1192" s="218"/>
      <c r="K1192" s="267"/>
      <c r="L1192" s="267"/>
      <c r="M1192" s="267"/>
      <c r="N1192" s="267"/>
      <c r="O1192" s="267"/>
      <c r="P1192" s="219"/>
      <c r="Q1192" s="268"/>
      <c r="R1192" s="216" t="str">
        <f ca="1">IF(ISERROR($V1192),"",OFFSET('Smelter Look-up'!$C$4,$V1192-4,0)&amp;"")</f>
        <v/>
      </c>
      <c r="S1192" s="224" t="str">
        <f t="shared" ca="1" si="33"/>
        <v/>
      </c>
      <c r="T1192" s="224" t="str">
        <f ca="1">IF(B1192="","",IF(ISERROR(MATCH($J1192,SorP!$B$1:$B$6230,0)),"",INDIRECT("'SorP'!$A$"&amp;MATCH($J1192,SorP!$B$1:$B$6230,0))))</f>
        <v/>
      </c>
      <c r="U1192" s="239"/>
      <c r="V1192" s="269" t="e">
        <f>IF(C1192="",NA(),MATCH($B1192&amp;$C1192,'Smelter Look-up'!$J:$J,0))</f>
        <v>#N/A</v>
      </c>
      <c r="W1192" s="270"/>
      <c r="X1192" s="270">
        <f t="shared" si="34"/>
        <v>0</v>
      </c>
      <c r="Y1192" s="270"/>
      <c r="Z1192" s="270"/>
      <c r="AB1192" s="272" t="str">
        <f t="shared" si="35"/>
        <v/>
      </c>
    </row>
    <row r="1193" spans="1:28" s="271" customFormat="1" ht="20.25" customHeight="1">
      <c r="A1193" s="215"/>
      <c r="B1193" s="216"/>
      <c r="C1193" s="352"/>
      <c r="D1193" s="216"/>
      <c r="E1193" s="216"/>
      <c r="F1193" s="216"/>
      <c r="G1193" s="216"/>
      <c r="H1193" s="217"/>
      <c r="I1193" s="218"/>
      <c r="J1193" s="218"/>
      <c r="K1193" s="267"/>
      <c r="L1193" s="267"/>
      <c r="M1193" s="267"/>
      <c r="N1193" s="267"/>
      <c r="O1193" s="267"/>
      <c r="P1193" s="219"/>
      <c r="Q1193" s="268"/>
      <c r="R1193" s="216" t="str">
        <f ca="1">IF(ISERROR($V1193),"",OFFSET('Smelter Look-up'!$C$4,$V1193-4,0)&amp;"")</f>
        <v/>
      </c>
      <c r="S1193" s="224" t="str">
        <f t="shared" ca="1" si="33"/>
        <v/>
      </c>
      <c r="T1193" s="224" t="str">
        <f ca="1">IF(B1193="","",IF(ISERROR(MATCH($J1193,SorP!$B$1:$B$6230,0)),"",INDIRECT("'SorP'!$A$"&amp;MATCH($J1193,SorP!$B$1:$B$6230,0))))</f>
        <v/>
      </c>
      <c r="U1193" s="239"/>
      <c r="V1193" s="269" t="e">
        <f>IF(C1193="",NA(),MATCH($B1193&amp;$C1193,'Smelter Look-up'!$J:$J,0))</f>
        <v>#N/A</v>
      </c>
      <c r="W1193" s="270"/>
      <c r="X1193" s="270">
        <f t="shared" si="34"/>
        <v>0</v>
      </c>
      <c r="Y1193" s="270"/>
      <c r="Z1193" s="270"/>
      <c r="AB1193" s="272" t="str">
        <f t="shared" si="35"/>
        <v/>
      </c>
    </row>
    <row r="1194" spans="1:28" s="271" customFormat="1" ht="20.25" customHeight="1">
      <c r="A1194" s="215"/>
      <c r="B1194" s="216"/>
      <c r="C1194" s="352"/>
      <c r="D1194" s="216"/>
      <c r="E1194" s="216"/>
      <c r="F1194" s="216"/>
      <c r="G1194" s="216"/>
      <c r="H1194" s="217"/>
      <c r="I1194" s="218"/>
      <c r="J1194" s="218"/>
      <c r="K1194" s="267"/>
      <c r="L1194" s="267"/>
      <c r="M1194" s="267"/>
      <c r="N1194" s="267"/>
      <c r="O1194" s="267"/>
      <c r="P1194" s="219"/>
      <c r="Q1194" s="268"/>
      <c r="R1194" s="216" t="str">
        <f ca="1">IF(ISERROR($V1194),"",OFFSET('Smelter Look-up'!$C$4,$V1194-4,0)&amp;"")</f>
        <v/>
      </c>
      <c r="S1194" s="224" t="str">
        <f t="shared" ca="1" si="33"/>
        <v/>
      </c>
      <c r="T1194" s="224" t="str">
        <f ca="1">IF(B1194="","",IF(ISERROR(MATCH($J1194,SorP!$B$1:$B$6230,0)),"",INDIRECT("'SorP'!$A$"&amp;MATCH($J1194,SorP!$B$1:$B$6230,0))))</f>
        <v/>
      </c>
      <c r="U1194" s="239"/>
      <c r="V1194" s="269" t="e">
        <f>IF(C1194="",NA(),MATCH($B1194&amp;$C1194,'Smelter Look-up'!$J:$J,0))</f>
        <v>#N/A</v>
      </c>
      <c r="W1194" s="270"/>
      <c r="X1194" s="270">
        <f t="shared" si="34"/>
        <v>0</v>
      </c>
      <c r="Y1194" s="270"/>
      <c r="Z1194" s="270"/>
      <c r="AB1194" s="272" t="str">
        <f t="shared" si="35"/>
        <v/>
      </c>
    </row>
    <row r="1195" spans="1:28" s="271" customFormat="1" ht="20.25" customHeight="1">
      <c r="A1195" s="215"/>
      <c r="B1195" s="216"/>
      <c r="C1195" s="352"/>
      <c r="D1195" s="216"/>
      <c r="E1195" s="216"/>
      <c r="F1195" s="216"/>
      <c r="G1195" s="216"/>
      <c r="H1195" s="217"/>
      <c r="I1195" s="218"/>
      <c r="J1195" s="218"/>
      <c r="K1195" s="267"/>
      <c r="L1195" s="267"/>
      <c r="M1195" s="267"/>
      <c r="N1195" s="267"/>
      <c r="O1195" s="267"/>
      <c r="P1195" s="219"/>
      <c r="Q1195" s="268"/>
      <c r="R1195" s="216" t="str">
        <f ca="1">IF(ISERROR($V1195),"",OFFSET('Smelter Look-up'!$C$4,$V1195-4,0)&amp;"")</f>
        <v/>
      </c>
      <c r="S1195" s="224" t="str">
        <f t="shared" ca="1" si="33"/>
        <v/>
      </c>
      <c r="T1195" s="224" t="str">
        <f ca="1">IF(B1195="","",IF(ISERROR(MATCH($J1195,SorP!$B$1:$B$6230,0)),"",INDIRECT("'SorP'!$A$"&amp;MATCH($J1195,SorP!$B$1:$B$6230,0))))</f>
        <v/>
      </c>
      <c r="U1195" s="239"/>
      <c r="V1195" s="269" t="e">
        <f>IF(C1195="",NA(),MATCH($B1195&amp;$C1195,'Smelter Look-up'!$J:$J,0))</f>
        <v>#N/A</v>
      </c>
      <c r="W1195" s="270"/>
      <c r="X1195" s="270">
        <f t="shared" si="34"/>
        <v>0</v>
      </c>
      <c r="Y1195" s="270"/>
      <c r="Z1195" s="270"/>
      <c r="AB1195" s="272" t="str">
        <f t="shared" si="35"/>
        <v/>
      </c>
    </row>
    <row r="1196" spans="1:28" s="271" customFormat="1" ht="20.25" customHeight="1">
      <c r="A1196" s="215"/>
      <c r="B1196" s="216"/>
      <c r="C1196" s="352"/>
      <c r="D1196" s="216"/>
      <c r="E1196" s="216"/>
      <c r="F1196" s="216"/>
      <c r="G1196" s="216"/>
      <c r="H1196" s="217"/>
      <c r="I1196" s="218"/>
      <c r="J1196" s="218"/>
      <c r="K1196" s="267"/>
      <c r="L1196" s="267"/>
      <c r="M1196" s="267"/>
      <c r="N1196" s="267"/>
      <c r="O1196" s="267"/>
      <c r="P1196" s="219"/>
      <c r="Q1196" s="268"/>
      <c r="R1196" s="216" t="str">
        <f ca="1">IF(ISERROR($V1196),"",OFFSET('Smelter Look-up'!$C$4,$V1196-4,0)&amp;"")</f>
        <v/>
      </c>
      <c r="S1196" s="224" t="str">
        <f t="shared" ca="1" si="33"/>
        <v/>
      </c>
      <c r="T1196" s="224" t="str">
        <f ca="1">IF(B1196="","",IF(ISERROR(MATCH($J1196,SorP!$B$1:$B$6230,0)),"",INDIRECT("'SorP'!$A$"&amp;MATCH($J1196,SorP!$B$1:$B$6230,0))))</f>
        <v/>
      </c>
      <c r="U1196" s="239"/>
      <c r="V1196" s="269" t="e">
        <f>IF(C1196="",NA(),MATCH($B1196&amp;$C1196,'Smelter Look-up'!$J:$J,0))</f>
        <v>#N/A</v>
      </c>
      <c r="W1196" s="270"/>
      <c r="X1196" s="270">
        <f t="shared" si="34"/>
        <v>0</v>
      </c>
      <c r="Y1196" s="270"/>
      <c r="Z1196" s="270"/>
      <c r="AB1196" s="272" t="str">
        <f t="shared" si="35"/>
        <v/>
      </c>
    </row>
    <row r="1197" spans="1:28" s="271" customFormat="1" ht="20.25" customHeight="1">
      <c r="A1197" s="215"/>
      <c r="B1197" s="216"/>
      <c r="C1197" s="352"/>
      <c r="D1197" s="216"/>
      <c r="E1197" s="216"/>
      <c r="F1197" s="216"/>
      <c r="G1197" s="216"/>
      <c r="H1197" s="217"/>
      <c r="I1197" s="218"/>
      <c r="J1197" s="218"/>
      <c r="K1197" s="267"/>
      <c r="L1197" s="267"/>
      <c r="M1197" s="267"/>
      <c r="N1197" s="267"/>
      <c r="O1197" s="267"/>
      <c r="P1197" s="219"/>
      <c r="Q1197" s="268"/>
      <c r="R1197" s="216" t="str">
        <f ca="1">IF(ISERROR($V1197),"",OFFSET('Smelter Look-up'!$C$4,$V1197-4,0)&amp;"")</f>
        <v/>
      </c>
      <c r="S1197" s="224" t="str">
        <f t="shared" ca="1" si="33"/>
        <v/>
      </c>
      <c r="T1197" s="224" t="str">
        <f ca="1">IF(B1197="","",IF(ISERROR(MATCH($J1197,SorP!$B$1:$B$6230,0)),"",INDIRECT("'SorP'!$A$"&amp;MATCH($J1197,SorP!$B$1:$B$6230,0))))</f>
        <v/>
      </c>
      <c r="U1197" s="239"/>
      <c r="V1197" s="269" t="e">
        <f>IF(C1197="",NA(),MATCH($B1197&amp;$C1197,'Smelter Look-up'!$J:$J,0))</f>
        <v>#N/A</v>
      </c>
      <c r="W1197" s="270"/>
      <c r="X1197" s="270">
        <f t="shared" si="34"/>
        <v>0</v>
      </c>
      <c r="Y1197" s="270"/>
      <c r="Z1197" s="270"/>
      <c r="AB1197" s="272" t="str">
        <f t="shared" si="35"/>
        <v/>
      </c>
    </row>
    <row r="1198" spans="1:28" s="271" customFormat="1" ht="20.25" customHeight="1">
      <c r="A1198" s="215"/>
      <c r="B1198" s="216"/>
      <c r="C1198" s="352"/>
      <c r="D1198" s="216"/>
      <c r="E1198" s="216"/>
      <c r="F1198" s="216"/>
      <c r="G1198" s="216"/>
      <c r="H1198" s="217"/>
      <c r="I1198" s="218"/>
      <c r="J1198" s="218"/>
      <c r="K1198" s="267"/>
      <c r="L1198" s="267"/>
      <c r="M1198" s="267"/>
      <c r="N1198" s="267"/>
      <c r="O1198" s="267"/>
      <c r="P1198" s="219"/>
      <c r="Q1198" s="268"/>
      <c r="R1198" s="216" t="str">
        <f ca="1">IF(ISERROR($V1198),"",OFFSET('Smelter Look-up'!$C$4,$V1198-4,0)&amp;"")</f>
        <v/>
      </c>
      <c r="S1198" s="224" t="str">
        <f t="shared" ca="1" si="33"/>
        <v/>
      </c>
      <c r="T1198" s="224" t="str">
        <f ca="1">IF(B1198="","",IF(ISERROR(MATCH($J1198,SorP!$B$1:$B$6230,0)),"",INDIRECT("'SorP'!$A$"&amp;MATCH($J1198,SorP!$B$1:$B$6230,0))))</f>
        <v/>
      </c>
      <c r="U1198" s="239"/>
      <c r="V1198" s="269" t="e">
        <f>IF(C1198="",NA(),MATCH($B1198&amp;$C1198,'Smelter Look-up'!$J:$J,0))</f>
        <v>#N/A</v>
      </c>
      <c r="W1198" s="270"/>
      <c r="X1198" s="270">
        <f t="shared" si="34"/>
        <v>0</v>
      </c>
      <c r="Y1198" s="270"/>
      <c r="Z1198" s="270"/>
      <c r="AB1198" s="272" t="str">
        <f t="shared" si="35"/>
        <v/>
      </c>
    </row>
    <row r="1199" spans="1:28" s="271" customFormat="1" ht="20.25" customHeight="1">
      <c r="A1199" s="215"/>
      <c r="B1199" s="216"/>
      <c r="C1199" s="352"/>
      <c r="D1199" s="216"/>
      <c r="E1199" s="216"/>
      <c r="F1199" s="216"/>
      <c r="G1199" s="216"/>
      <c r="H1199" s="217"/>
      <c r="I1199" s="218"/>
      <c r="J1199" s="218"/>
      <c r="K1199" s="267"/>
      <c r="L1199" s="267"/>
      <c r="M1199" s="267"/>
      <c r="N1199" s="267"/>
      <c r="O1199" s="267"/>
      <c r="P1199" s="219"/>
      <c r="Q1199" s="268"/>
      <c r="R1199" s="216" t="str">
        <f ca="1">IF(ISERROR($V1199),"",OFFSET('Smelter Look-up'!$C$4,$V1199-4,0)&amp;"")</f>
        <v/>
      </c>
      <c r="S1199" s="224" t="str">
        <f t="shared" ca="1" si="33"/>
        <v/>
      </c>
      <c r="T1199" s="224" t="str">
        <f ca="1">IF(B1199="","",IF(ISERROR(MATCH($J1199,SorP!$B$1:$B$6230,0)),"",INDIRECT("'SorP'!$A$"&amp;MATCH($J1199,SorP!$B$1:$B$6230,0))))</f>
        <v/>
      </c>
      <c r="U1199" s="239"/>
      <c r="V1199" s="269" t="e">
        <f>IF(C1199="",NA(),MATCH($B1199&amp;$C1199,'Smelter Look-up'!$J:$J,0))</f>
        <v>#N/A</v>
      </c>
      <c r="W1199" s="270"/>
      <c r="X1199" s="270">
        <f t="shared" si="34"/>
        <v>0</v>
      </c>
      <c r="Y1199" s="270"/>
      <c r="Z1199" s="270"/>
      <c r="AB1199" s="272" t="str">
        <f t="shared" si="35"/>
        <v/>
      </c>
    </row>
    <row r="1200" spans="1:28" s="271" customFormat="1" ht="20.25" customHeight="1">
      <c r="A1200" s="215"/>
      <c r="B1200" s="216"/>
      <c r="C1200" s="352"/>
      <c r="D1200" s="216"/>
      <c r="E1200" s="216"/>
      <c r="F1200" s="216"/>
      <c r="G1200" s="216"/>
      <c r="H1200" s="217"/>
      <c r="I1200" s="218"/>
      <c r="J1200" s="218"/>
      <c r="K1200" s="267"/>
      <c r="L1200" s="267"/>
      <c r="M1200" s="267"/>
      <c r="N1200" s="267"/>
      <c r="O1200" s="267"/>
      <c r="P1200" s="219"/>
      <c r="Q1200" s="268"/>
      <c r="R1200" s="216" t="str">
        <f ca="1">IF(ISERROR($V1200),"",OFFSET('Smelter Look-up'!$C$4,$V1200-4,0)&amp;"")</f>
        <v/>
      </c>
      <c r="S1200" s="224" t="str">
        <f t="shared" ca="1" si="33"/>
        <v/>
      </c>
      <c r="T1200" s="224" t="str">
        <f ca="1">IF(B1200="","",IF(ISERROR(MATCH($J1200,SorP!$B$1:$B$6230,0)),"",INDIRECT("'SorP'!$A$"&amp;MATCH($J1200,SorP!$B$1:$B$6230,0))))</f>
        <v/>
      </c>
      <c r="U1200" s="239"/>
      <c r="V1200" s="269" t="e">
        <f>IF(C1200="",NA(),MATCH($B1200&amp;$C1200,'Smelter Look-up'!$J:$J,0))</f>
        <v>#N/A</v>
      </c>
      <c r="W1200" s="270"/>
      <c r="X1200" s="270">
        <f t="shared" si="34"/>
        <v>0</v>
      </c>
      <c r="Y1200" s="270"/>
      <c r="Z1200" s="270"/>
      <c r="AB1200" s="272" t="str">
        <f t="shared" si="35"/>
        <v/>
      </c>
    </row>
    <row r="1201" spans="1:28" s="271" customFormat="1" ht="20.25" customHeight="1">
      <c r="A1201" s="215"/>
      <c r="B1201" s="216"/>
      <c r="C1201" s="352"/>
      <c r="D1201" s="216"/>
      <c r="E1201" s="216"/>
      <c r="F1201" s="216"/>
      <c r="G1201" s="216"/>
      <c r="H1201" s="217"/>
      <c r="I1201" s="218"/>
      <c r="J1201" s="218"/>
      <c r="K1201" s="267"/>
      <c r="L1201" s="267"/>
      <c r="M1201" s="267"/>
      <c r="N1201" s="267"/>
      <c r="O1201" s="267"/>
      <c r="P1201" s="219"/>
      <c r="Q1201" s="268"/>
      <c r="R1201" s="216" t="str">
        <f ca="1">IF(ISERROR($V1201),"",OFFSET('Smelter Look-up'!$C$4,$V1201-4,0)&amp;"")</f>
        <v/>
      </c>
      <c r="S1201" s="224" t="str">
        <f t="shared" ca="1" si="33"/>
        <v/>
      </c>
      <c r="T1201" s="224" t="str">
        <f ca="1">IF(B1201="","",IF(ISERROR(MATCH($J1201,SorP!$B$1:$B$6230,0)),"",INDIRECT("'SorP'!$A$"&amp;MATCH($J1201,SorP!$B$1:$B$6230,0))))</f>
        <v/>
      </c>
      <c r="U1201" s="239"/>
      <c r="V1201" s="269" t="e">
        <f>IF(C1201="",NA(),MATCH($B1201&amp;$C1201,'Smelter Look-up'!$J:$J,0))</f>
        <v>#N/A</v>
      </c>
      <c r="W1201" s="270"/>
      <c r="X1201" s="270">
        <f t="shared" si="34"/>
        <v>0</v>
      </c>
      <c r="Y1201" s="270"/>
      <c r="Z1201" s="270"/>
      <c r="AB1201" s="272" t="str">
        <f t="shared" si="35"/>
        <v/>
      </c>
    </row>
    <row r="1202" spans="1:28" s="271" customFormat="1" ht="20.25" customHeight="1">
      <c r="A1202" s="215"/>
      <c r="B1202" s="216"/>
      <c r="C1202" s="352"/>
      <c r="D1202" s="216"/>
      <c r="E1202" s="216"/>
      <c r="F1202" s="216"/>
      <c r="G1202" s="216"/>
      <c r="H1202" s="217"/>
      <c r="I1202" s="218"/>
      <c r="J1202" s="218"/>
      <c r="K1202" s="267"/>
      <c r="L1202" s="267"/>
      <c r="M1202" s="267"/>
      <c r="N1202" s="267"/>
      <c r="O1202" s="267"/>
      <c r="P1202" s="219"/>
      <c r="Q1202" s="268"/>
      <c r="R1202" s="216" t="str">
        <f ca="1">IF(ISERROR($V1202),"",OFFSET('Smelter Look-up'!$C$4,$V1202-4,0)&amp;"")</f>
        <v/>
      </c>
      <c r="S1202" s="224" t="str">
        <f t="shared" ca="1" si="33"/>
        <v/>
      </c>
      <c r="T1202" s="224" t="str">
        <f ca="1">IF(B1202="","",IF(ISERROR(MATCH($J1202,SorP!$B$1:$B$6230,0)),"",INDIRECT("'SorP'!$A$"&amp;MATCH($J1202,SorP!$B$1:$B$6230,0))))</f>
        <v/>
      </c>
      <c r="U1202" s="239"/>
      <c r="V1202" s="269" t="e">
        <f>IF(C1202="",NA(),MATCH($B1202&amp;$C1202,'Smelter Look-up'!$J:$J,0))</f>
        <v>#N/A</v>
      </c>
      <c r="W1202" s="270"/>
      <c r="X1202" s="270">
        <f t="shared" si="34"/>
        <v>0</v>
      </c>
      <c r="Y1202" s="270"/>
      <c r="Z1202" s="270"/>
      <c r="AB1202" s="272" t="str">
        <f t="shared" si="35"/>
        <v/>
      </c>
    </row>
    <row r="1203" spans="1:28" s="271" customFormat="1" ht="20.25" customHeight="1">
      <c r="A1203" s="215"/>
      <c r="B1203" s="216"/>
      <c r="C1203" s="352"/>
      <c r="D1203" s="216"/>
      <c r="E1203" s="216"/>
      <c r="F1203" s="216"/>
      <c r="G1203" s="216"/>
      <c r="H1203" s="217"/>
      <c r="I1203" s="218"/>
      <c r="J1203" s="218"/>
      <c r="K1203" s="267"/>
      <c r="L1203" s="267"/>
      <c r="M1203" s="267"/>
      <c r="N1203" s="267"/>
      <c r="O1203" s="267"/>
      <c r="P1203" s="219"/>
      <c r="Q1203" s="268"/>
      <c r="R1203" s="216" t="str">
        <f ca="1">IF(ISERROR($V1203),"",OFFSET('Smelter Look-up'!$C$4,$V1203-4,0)&amp;"")</f>
        <v/>
      </c>
      <c r="S1203" s="224" t="str">
        <f t="shared" ca="1" si="33"/>
        <v/>
      </c>
      <c r="T1203" s="224" t="str">
        <f ca="1">IF(B1203="","",IF(ISERROR(MATCH($J1203,SorP!$B$1:$B$6230,0)),"",INDIRECT("'SorP'!$A$"&amp;MATCH($J1203,SorP!$B$1:$B$6230,0))))</f>
        <v/>
      </c>
      <c r="U1203" s="239"/>
      <c r="V1203" s="269" t="e">
        <f>IF(C1203="",NA(),MATCH($B1203&amp;$C1203,'Smelter Look-up'!$J:$J,0))</f>
        <v>#N/A</v>
      </c>
      <c r="W1203" s="270"/>
      <c r="X1203" s="270">
        <f t="shared" si="34"/>
        <v>0</v>
      </c>
      <c r="Y1203" s="270"/>
      <c r="Z1203" s="270"/>
      <c r="AB1203" s="272" t="str">
        <f t="shared" si="35"/>
        <v/>
      </c>
    </row>
    <row r="1204" spans="1:28" s="271" customFormat="1" ht="20.25" customHeight="1">
      <c r="A1204" s="215"/>
      <c r="B1204" s="216"/>
      <c r="C1204" s="352"/>
      <c r="D1204" s="216"/>
      <c r="E1204" s="216"/>
      <c r="F1204" s="216"/>
      <c r="G1204" s="216"/>
      <c r="H1204" s="217"/>
      <c r="I1204" s="218"/>
      <c r="J1204" s="218"/>
      <c r="K1204" s="267"/>
      <c r="L1204" s="267"/>
      <c r="M1204" s="267"/>
      <c r="N1204" s="267"/>
      <c r="O1204" s="267"/>
      <c r="P1204" s="219"/>
      <c r="Q1204" s="268"/>
      <c r="R1204" s="216" t="str">
        <f ca="1">IF(ISERROR($V1204),"",OFFSET('Smelter Look-up'!$C$4,$V1204-4,0)&amp;"")</f>
        <v/>
      </c>
      <c r="S1204" s="224" t="str">
        <f t="shared" ca="1" si="33"/>
        <v/>
      </c>
      <c r="T1204" s="224" t="str">
        <f ca="1">IF(B1204="","",IF(ISERROR(MATCH($J1204,SorP!$B$1:$B$6230,0)),"",INDIRECT("'SorP'!$A$"&amp;MATCH($J1204,SorP!$B$1:$B$6230,0))))</f>
        <v/>
      </c>
      <c r="U1204" s="239"/>
      <c r="V1204" s="269" t="e">
        <f>IF(C1204="",NA(),MATCH($B1204&amp;$C1204,'Smelter Look-up'!$J:$J,0))</f>
        <v>#N/A</v>
      </c>
      <c r="W1204" s="270"/>
      <c r="X1204" s="270">
        <f t="shared" si="34"/>
        <v>0</v>
      </c>
      <c r="Y1204" s="270"/>
      <c r="Z1204" s="270"/>
      <c r="AB1204" s="272" t="str">
        <f t="shared" si="35"/>
        <v/>
      </c>
    </row>
    <row r="1205" spans="1:28" s="271" customFormat="1" ht="20.25" customHeight="1">
      <c r="A1205" s="215"/>
      <c r="B1205" s="216"/>
      <c r="C1205" s="352"/>
      <c r="D1205" s="216"/>
      <c r="E1205" s="216"/>
      <c r="F1205" s="216"/>
      <c r="G1205" s="216"/>
      <c r="H1205" s="217"/>
      <c r="I1205" s="218"/>
      <c r="J1205" s="218"/>
      <c r="K1205" s="267"/>
      <c r="L1205" s="267"/>
      <c r="M1205" s="267"/>
      <c r="N1205" s="267"/>
      <c r="O1205" s="267"/>
      <c r="P1205" s="219"/>
      <c r="Q1205" s="268"/>
      <c r="R1205" s="216" t="str">
        <f ca="1">IF(ISERROR($V1205),"",OFFSET('Smelter Look-up'!$C$4,$V1205-4,0)&amp;"")</f>
        <v/>
      </c>
      <c r="S1205" s="224" t="str">
        <f t="shared" ca="1" si="33"/>
        <v/>
      </c>
      <c r="T1205" s="224" t="str">
        <f ca="1">IF(B1205="","",IF(ISERROR(MATCH($J1205,SorP!$B$1:$B$6230,0)),"",INDIRECT("'SorP'!$A$"&amp;MATCH($J1205,SorP!$B$1:$B$6230,0))))</f>
        <v/>
      </c>
      <c r="U1205" s="239"/>
      <c r="V1205" s="269" t="e">
        <f>IF(C1205="",NA(),MATCH($B1205&amp;$C1205,'Smelter Look-up'!$J:$J,0))</f>
        <v>#N/A</v>
      </c>
      <c r="W1205" s="270"/>
      <c r="X1205" s="270">
        <f t="shared" si="34"/>
        <v>0</v>
      </c>
      <c r="Y1205" s="270"/>
      <c r="Z1205" s="270"/>
      <c r="AB1205" s="272" t="str">
        <f t="shared" si="35"/>
        <v/>
      </c>
    </row>
    <row r="1206" spans="1:28" s="271" customFormat="1" ht="20.25" customHeight="1">
      <c r="A1206" s="215"/>
      <c r="B1206" s="216"/>
      <c r="C1206" s="352"/>
      <c r="D1206" s="216"/>
      <c r="E1206" s="216"/>
      <c r="F1206" s="216"/>
      <c r="G1206" s="216"/>
      <c r="H1206" s="217"/>
      <c r="I1206" s="218"/>
      <c r="J1206" s="218"/>
      <c r="K1206" s="267"/>
      <c r="L1206" s="267"/>
      <c r="M1206" s="267"/>
      <c r="N1206" s="267"/>
      <c r="O1206" s="267"/>
      <c r="P1206" s="219"/>
      <c r="Q1206" s="268"/>
      <c r="R1206" s="216" t="str">
        <f ca="1">IF(ISERROR($V1206),"",OFFSET('Smelter Look-up'!$C$4,$V1206-4,0)&amp;"")</f>
        <v/>
      </c>
      <c r="S1206" s="224" t="str">
        <f t="shared" ca="1" si="33"/>
        <v/>
      </c>
      <c r="T1206" s="224" t="str">
        <f ca="1">IF(B1206="","",IF(ISERROR(MATCH($J1206,SorP!$B$1:$B$6230,0)),"",INDIRECT("'SorP'!$A$"&amp;MATCH($J1206,SorP!$B$1:$B$6230,0))))</f>
        <v/>
      </c>
      <c r="U1206" s="239"/>
      <c r="V1206" s="269" t="e">
        <f>IF(C1206="",NA(),MATCH($B1206&amp;$C1206,'Smelter Look-up'!$J:$J,0))</f>
        <v>#N/A</v>
      </c>
      <c r="W1206" s="270"/>
      <c r="X1206" s="270">
        <f t="shared" si="34"/>
        <v>0</v>
      </c>
      <c r="Y1206" s="270"/>
      <c r="Z1206" s="270"/>
      <c r="AB1206" s="272" t="str">
        <f t="shared" si="35"/>
        <v/>
      </c>
    </row>
    <row r="1207" spans="1:28" s="271" customFormat="1" ht="20.25" customHeight="1">
      <c r="A1207" s="215"/>
      <c r="B1207" s="216"/>
      <c r="C1207" s="352"/>
      <c r="D1207" s="216"/>
      <c r="E1207" s="216"/>
      <c r="F1207" s="216"/>
      <c r="G1207" s="216"/>
      <c r="H1207" s="217"/>
      <c r="I1207" s="218"/>
      <c r="J1207" s="218"/>
      <c r="K1207" s="267"/>
      <c r="L1207" s="267"/>
      <c r="M1207" s="267"/>
      <c r="N1207" s="267"/>
      <c r="O1207" s="267"/>
      <c r="P1207" s="219"/>
      <c r="Q1207" s="268"/>
      <c r="R1207" s="216" t="str">
        <f ca="1">IF(ISERROR($V1207),"",OFFSET('Smelter Look-up'!$C$4,$V1207-4,0)&amp;"")</f>
        <v/>
      </c>
      <c r="S1207" s="224" t="str">
        <f t="shared" ca="1" si="33"/>
        <v/>
      </c>
      <c r="T1207" s="224" t="str">
        <f ca="1">IF(B1207="","",IF(ISERROR(MATCH($J1207,SorP!$B$1:$B$6230,0)),"",INDIRECT("'SorP'!$A$"&amp;MATCH($J1207,SorP!$B$1:$B$6230,0))))</f>
        <v/>
      </c>
      <c r="U1207" s="239"/>
      <c r="V1207" s="269" t="e">
        <f>IF(C1207="",NA(),MATCH($B1207&amp;$C1207,'Smelter Look-up'!$J:$J,0))</f>
        <v>#N/A</v>
      </c>
      <c r="W1207" s="270"/>
      <c r="X1207" s="270">
        <f t="shared" si="34"/>
        <v>0</v>
      </c>
      <c r="Y1207" s="270"/>
      <c r="Z1207" s="270"/>
      <c r="AB1207" s="272" t="str">
        <f t="shared" si="35"/>
        <v/>
      </c>
    </row>
    <row r="1208" spans="1:28" s="271" customFormat="1" ht="20.25" customHeight="1">
      <c r="A1208" s="215"/>
      <c r="B1208" s="216"/>
      <c r="C1208" s="352"/>
      <c r="D1208" s="216"/>
      <c r="E1208" s="216"/>
      <c r="F1208" s="216"/>
      <c r="G1208" s="216"/>
      <c r="H1208" s="217"/>
      <c r="I1208" s="218"/>
      <c r="J1208" s="218"/>
      <c r="K1208" s="267"/>
      <c r="L1208" s="267"/>
      <c r="M1208" s="267"/>
      <c r="N1208" s="267"/>
      <c r="O1208" s="267"/>
      <c r="P1208" s="219"/>
      <c r="Q1208" s="268"/>
      <c r="R1208" s="216" t="str">
        <f ca="1">IF(ISERROR($V1208),"",OFFSET('Smelter Look-up'!$C$4,$V1208-4,0)&amp;"")</f>
        <v/>
      </c>
      <c r="S1208" s="224" t="str">
        <f t="shared" ca="1" si="33"/>
        <v/>
      </c>
      <c r="T1208" s="224" t="str">
        <f ca="1">IF(B1208="","",IF(ISERROR(MATCH($J1208,SorP!$B$1:$B$6230,0)),"",INDIRECT("'SorP'!$A$"&amp;MATCH($J1208,SorP!$B$1:$B$6230,0))))</f>
        <v/>
      </c>
      <c r="U1208" s="239"/>
      <c r="V1208" s="269" t="e">
        <f>IF(C1208="",NA(),MATCH($B1208&amp;$C1208,'Smelter Look-up'!$J:$J,0))</f>
        <v>#N/A</v>
      </c>
      <c r="W1208" s="270"/>
      <c r="X1208" s="270">
        <f t="shared" si="34"/>
        <v>0</v>
      </c>
      <c r="Y1208" s="270"/>
      <c r="Z1208" s="270"/>
      <c r="AB1208" s="272" t="str">
        <f t="shared" si="35"/>
        <v/>
      </c>
    </row>
    <row r="1209" spans="1:28" s="271" customFormat="1" ht="20.25" customHeight="1">
      <c r="A1209" s="215"/>
      <c r="B1209" s="216"/>
      <c r="C1209" s="352"/>
      <c r="D1209" s="216"/>
      <c r="E1209" s="216"/>
      <c r="F1209" s="216"/>
      <c r="G1209" s="216"/>
      <c r="H1209" s="217"/>
      <c r="I1209" s="218"/>
      <c r="J1209" s="218"/>
      <c r="K1209" s="267"/>
      <c r="L1209" s="267"/>
      <c r="M1209" s="267"/>
      <c r="N1209" s="267"/>
      <c r="O1209" s="267"/>
      <c r="P1209" s="219"/>
      <c r="Q1209" s="268"/>
      <c r="R1209" s="216" t="str">
        <f ca="1">IF(ISERROR($V1209),"",OFFSET('Smelter Look-up'!$C$4,$V1209-4,0)&amp;"")</f>
        <v/>
      </c>
      <c r="S1209" s="224" t="str">
        <f t="shared" ca="1" si="33"/>
        <v/>
      </c>
      <c r="T1209" s="224" t="str">
        <f ca="1">IF(B1209="","",IF(ISERROR(MATCH($J1209,SorP!$B$1:$B$6230,0)),"",INDIRECT("'SorP'!$A$"&amp;MATCH($J1209,SorP!$B$1:$B$6230,0))))</f>
        <v/>
      </c>
      <c r="U1209" s="239"/>
      <c r="V1209" s="269" t="e">
        <f>IF(C1209="",NA(),MATCH($B1209&amp;$C1209,'Smelter Look-up'!$J:$J,0))</f>
        <v>#N/A</v>
      </c>
      <c r="W1209" s="270"/>
      <c r="X1209" s="270">
        <f t="shared" si="34"/>
        <v>0</v>
      </c>
      <c r="Y1209" s="270"/>
      <c r="Z1209" s="270"/>
      <c r="AB1209" s="272" t="str">
        <f t="shared" si="35"/>
        <v/>
      </c>
    </row>
    <row r="1210" spans="1:28" s="271" customFormat="1" ht="20.25" customHeight="1">
      <c r="A1210" s="215"/>
      <c r="B1210" s="216"/>
      <c r="C1210" s="352"/>
      <c r="D1210" s="216"/>
      <c r="E1210" s="216"/>
      <c r="F1210" s="216"/>
      <c r="G1210" s="216"/>
      <c r="H1210" s="217"/>
      <c r="I1210" s="218"/>
      <c r="J1210" s="218"/>
      <c r="K1210" s="267"/>
      <c r="L1210" s="267"/>
      <c r="M1210" s="267"/>
      <c r="N1210" s="267"/>
      <c r="O1210" s="267"/>
      <c r="P1210" s="219"/>
      <c r="Q1210" s="268"/>
      <c r="R1210" s="216" t="str">
        <f ca="1">IF(ISERROR($V1210),"",OFFSET('Smelter Look-up'!$C$4,$V1210-4,0)&amp;"")</f>
        <v/>
      </c>
      <c r="S1210" s="224" t="str">
        <f t="shared" ref="S1210:S1263" ca="1" si="36">IF(B1210="","",IF(ISERROR(MATCH($E1210,CL,0)),"Unknown",INDIRECT("'C'!$A$"&amp;MATCH($E1210,CL,0)+1)))</f>
        <v/>
      </c>
      <c r="T1210" s="224" t="str">
        <f ca="1">IF(B1210="","",IF(ISERROR(MATCH($J1210,SorP!$B$1:$B$6230,0)),"",INDIRECT("'SorP'!$A$"&amp;MATCH($J1210,SorP!$B$1:$B$6230,0))))</f>
        <v/>
      </c>
      <c r="U1210" s="239"/>
      <c r="V1210" s="269" t="e">
        <f>IF(C1210="",NA(),MATCH($B1210&amp;$C1210,'Smelter Look-up'!$J:$J,0))</f>
        <v>#N/A</v>
      </c>
      <c r="W1210" s="270"/>
      <c r="X1210" s="270">
        <f t="shared" ref="X1210:X1263" si="37">IF(AND(C1210="Smelter not listed",OR(LEN(D1210)=0,LEN(E1210)=0)),1,0)</f>
        <v>0</v>
      </c>
      <c r="Y1210" s="270"/>
      <c r="Z1210" s="270"/>
      <c r="AB1210" s="272" t="str">
        <f t="shared" ref="AB1210:AB1263" si="38">B1210&amp;C1210</f>
        <v/>
      </c>
    </row>
    <row r="1211" spans="1:28" s="271" customFormat="1" ht="20.25" customHeight="1">
      <c r="A1211" s="215"/>
      <c r="B1211" s="216"/>
      <c r="C1211" s="352"/>
      <c r="D1211" s="216"/>
      <c r="E1211" s="216"/>
      <c r="F1211" s="216"/>
      <c r="G1211" s="216"/>
      <c r="H1211" s="217"/>
      <c r="I1211" s="218"/>
      <c r="J1211" s="218"/>
      <c r="K1211" s="267"/>
      <c r="L1211" s="267"/>
      <c r="M1211" s="267"/>
      <c r="N1211" s="267"/>
      <c r="O1211" s="267"/>
      <c r="P1211" s="219"/>
      <c r="Q1211" s="268"/>
      <c r="R1211" s="216" t="str">
        <f ca="1">IF(ISERROR($V1211),"",OFFSET('Smelter Look-up'!$C$4,$V1211-4,0)&amp;"")</f>
        <v/>
      </c>
      <c r="S1211" s="224" t="str">
        <f t="shared" ca="1" si="36"/>
        <v/>
      </c>
      <c r="T1211" s="224" t="str">
        <f ca="1">IF(B1211="","",IF(ISERROR(MATCH($J1211,SorP!$B$1:$B$6230,0)),"",INDIRECT("'SorP'!$A$"&amp;MATCH($J1211,SorP!$B$1:$B$6230,0))))</f>
        <v/>
      </c>
      <c r="U1211" s="239"/>
      <c r="V1211" s="269" t="e">
        <f>IF(C1211="",NA(),MATCH($B1211&amp;$C1211,'Smelter Look-up'!$J:$J,0))</f>
        <v>#N/A</v>
      </c>
      <c r="W1211" s="270"/>
      <c r="X1211" s="270">
        <f t="shared" si="37"/>
        <v>0</v>
      </c>
      <c r="Y1211" s="270"/>
      <c r="Z1211" s="270"/>
      <c r="AB1211" s="272" t="str">
        <f t="shared" si="38"/>
        <v/>
      </c>
    </row>
    <row r="1212" spans="1:28" s="271" customFormat="1" ht="20.25" customHeight="1">
      <c r="A1212" s="215"/>
      <c r="B1212" s="216"/>
      <c r="C1212" s="352"/>
      <c r="D1212" s="216"/>
      <c r="E1212" s="216"/>
      <c r="F1212" s="216"/>
      <c r="G1212" s="216"/>
      <c r="H1212" s="217"/>
      <c r="I1212" s="218"/>
      <c r="J1212" s="218"/>
      <c r="K1212" s="267"/>
      <c r="L1212" s="267"/>
      <c r="M1212" s="267"/>
      <c r="N1212" s="267"/>
      <c r="O1212" s="267"/>
      <c r="P1212" s="219"/>
      <c r="Q1212" s="268"/>
      <c r="R1212" s="216" t="str">
        <f ca="1">IF(ISERROR($V1212),"",OFFSET('Smelter Look-up'!$C$4,$V1212-4,0)&amp;"")</f>
        <v/>
      </c>
      <c r="S1212" s="224" t="str">
        <f t="shared" ca="1" si="36"/>
        <v/>
      </c>
      <c r="T1212" s="224" t="str">
        <f ca="1">IF(B1212="","",IF(ISERROR(MATCH($J1212,SorP!$B$1:$B$6230,0)),"",INDIRECT("'SorP'!$A$"&amp;MATCH($J1212,SorP!$B$1:$B$6230,0))))</f>
        <v/>
      </c>
      <c r="U1212" s="239"/>
      <c r="V1212" s="269" t="e">
        <f>IF(C1212="",NA(),MATCH($B1212&amp;$C1212,'Smelter Look-up'!$J:$J,0))</f>
        <v>#N/A</v>
      </c>
      <c r="W1212" s="270"/>
      <c r="X1212" s="270">
        <f t="shared" si="37"/>
        <v>0</v>
      </c>
      <c r="Y1212" s="270"/>
      <c r="Z1212" s="270"/>
      <c r="AB1212" s="272" t="str">
        <f t="shared" si="38"/>
        <v/>
      </c>
    </row>
    <row r="1213" spans="1:28" s="271" customFormat="1" ht="20.25" customHeight="1">
      <c r="A1213" s="215"/>
      <c r="B1213" s="216"/>
      <c r="C1213" s="352"/>
      <c r="D1213" s="216"/>
      <c r="E1213" s="216"/>
      <c r="F1213" s="216"/>
      <c r="G1213" s="216"/>
      <c r="H1213" s="217"/>
      <c r="I1213" s="218"/>
      <c r="J1213" s="218"/>
      <c r="K1213" s="267"/>
      <c r="L1213" s="267"/>
      <c r="M1213" s="267"/>
      <c r="N1213" s="267"/>
      <c r="O1213" s="267"/>
      <c r="P1213" s="219"/>
      <c r="Q1213" s="268"/>
      <c r="R1213" s="216" t="str">
        <f ca="1">IF(ISERROR($V1213),"",OFFSET('Smelter Look-up'!$C$4,$V1213-4,0)&amp;"")</f>
        <v/>
      </c>
      <c r="S1213" s="224" t="str">
        <f t="shared" ca="1" si="36"/>
        <v/>
      </c>
      <c r="T1213" s="224" t="str">
        <f ca="1">IF(B1213="","",IF(ISERROR(MATCH($J1213,SorP!$B$1:$B$6230,0)),"",INDIRECT("'SorP'!$A$"&amp;MATCH($J1213,SorP!$B$1:$B$6230,0))))</f>
        <v/>
      </c>
      <c r="U1213" s="239"/>
      <c r="V1213" s="269" t="e">
        <f>IF(C1213="",NA(),MATCH($B1213&amp;$C1213,'Smelter Look-up'!$J:$J,0))</f>
        <v>#N/A</v>
      </c>
      <c r="W1213" s="270"/>
      <c r="X1213" s="270">
        <f t="shared" si="37"/>
        <v>0</v>
      </c>
      <c r="Y1213" s="270"/>
      <c r="Z1213" s="270"/>
      <c r="AB1213" s="272" t="str">
        <f t="shared" si="38"/>
        <v/>
      </c>
    </row>
    <row r="1214" spans="1:28" s="271" customFormat="1" ht="20.25" customHeight="1">
      <c r="A1214" s="215"/>
      <c r="B1214" s="216"/>
      <c r="C1214" s="352"/>
      <c r="D1214" s="216"/>
      <c r="E1214" s="216"/>
      <c r="F1214" s="216"/>
      <c r="G1214" s="216"/>
      <c r="H1214" s="217"/>
      <c r="I1214" s="218"/>
      <c r="J1214" s="218"/>
      <c r="K1214" s="267"/>
      <c r="L1214" s="267"/>
      <c r="M1214" s="267"/>
      <c r="N1214" s="267"/>
      <c r="O1214" s="267"/>
      <c r="P1214" s="219"/>
      <c r="Q1214" s="268"/>
      <c r="R1214" s="216" t="str">
        <f ca="1">IF(ISERROR($V1214),"",OFFSET('Smelter Look-up'!$C$4,$V1214-4,0)&amp;"")</f>
        <v/>
      </c>
      <c r="S1214" s="224" t="str">
        <f t="shared" ca="1" si="36"/>
        <v/>
      </c>
      <c r="T1214" s="224" t="str">
        <f ca="1">IF(B1214="","",IF(ISERROR(MATCH($J1214,SorP!$B$1:$B$6230,0)),"",INDIRECT("'SorP'!$A$"&amp;MATCH($J1214,SorP!$B$1:$B$6230,0))))</f>
        <v/>
      </c>
      <c r="U1214" s="239"/>
      <c r="V1214" s="269" t="e">
        <f>IF(C1214="",NA(),MATCH($B1214&amp;$C1214,'Smelter Look-up'!$J:$J,0))</f>
        <v>#N/A</v>
      </c>
      <c r="W1214" s="270"/>
      <c r="X1214" s="270">
        <f t="shared" si="37"/>
        <v>0</v>
      </c>
      <c r="Y1214" s="270"/>
      <c r="Z1214" s="270"/>
      <c r="AB1214" s="272" t="str">
        <f t="shared" si="38"/>
        <v/>
      </c>
    </row>
    <row r="1215" spans="1:28" s="271" customFormat="1" ht="20.25" customHeight="1">
      <c r="A1215" s="215"/>
      <c r="B1215" s="216"/>
      <c r="C1215" s="352"/>
      <c r="D1215" s="216"/>
      <c r="E1215" s="216"/>
      <c r="F1215" s="216"/>
      <c r="G1215" s="216"/>
      <c r="H1215" s="217"/>
      <c r="I1215" s="218"/>
      <c r="J1215" s="218"/>
      <c r="K1215" s="267"/>
      <c r="L1215" s="267"/>
      <c r="M1215" s="267"/>
      <c r="N1215" s="267"/>
      <c r="O1215" s="267"/>
      <c r="P1215" s="219"/>
      <c r="Q1215" s="268"/>
      <c r="R1215" s="216" t="str">
        <f ca="1">IF(ISERROR($V1215),"",OFFSET('Smelter Look-up'!$C$4,$V1215-4,0)&amp;"")</f>
        <v/>
      </c>
      <c r="S1215" s="224" t="str">
        <f t="shared" ca="1" si="36"/>
        <v/>
      </c>
      <c r="T1215" s="224" t="str">
        <f ca="1">IF(B1215="","",IF(ISERROR(MATCH($J1215,SorP!$B$1:$B$6230,0)),"",INDIRECT("'SorP'!$A$"&amp;MATCH($J1215,SorP!$B$1:$B$6230,0))))</f>
        <v/>
      </c>
      <c r="U1215" s="239"/>
      <c r="V1215" s="269" t="e">
        <f>IF(C1215="",NA(),MATCH($B1215&amp;$C1215,'Smelter Look-up'!$J:$J,0))</f>
        <v>#N/A</v>
      </c>
      <c r="W1215" s="270"/>
      <c r="X1215" s="270">
        <f t="shared" si="37"/>
        <v>0</v>
      </c>
      <c r="Y1215" s="270"/>
      <c r="Z1215" s="270"/>
      <c r="AB1215" s="272" t="str">
        <f t="shared" si="38"/>
        <v/>
      </c>
    </row>
    <row r="1216" spans="1:28" s="271" customFormat="1" ht="20.25" customHeight="1">
      <c r="A1216" s="215"/>
      <c r="B1216" s="216"/>
      <c r="C1216" s="352"/>
      <c r="D1216" s="216"/>
      <c r="E1216" s="216"/>
      <c r="F1216" s="216"/>
      <c r="G1216" s="216"/>
      <c r="H1216" s="217"/>
      <c r="I1216" s="218"/>
      <c r="J1216" s="218"/>
      <c r="K1216" s="267"/>
      <c r="L1216" s="267"/>
      <c r="M1216" s="267"/>
      <c r="N1216" s="267"/>
      <c r="O1216" s="267"/>
      <c r="P1216" s="219"/>
      <c r="Q1216" s="268"/>
      <c r="R1216" s="216" t="str">
        <f ca="1">IF(ISERROR($V1216),"",OFFSET('Smelter Look-up'!$C$4,$V1216-4,0)&amp;"")</f>
        <v/>
      </c>
      <c r="S1216" s="224" t="str">
        <f t="shared" ca="1" si="36"/>
        <v/>
      </c>
      <c r="T1216" s="224" t="str">
        <f ca="1">IF(B1216="","",IF(ISERROR(MATCH($J1216,SorP!$B$1:$B$6230,0)),"",INDIRECT("'SorP'!$A$"&amp;MATCH($J1216,SorP!$B$1:$B$6230,0))))</f>
        <v/>
      </c>
      <c r="U1216" s="239"/>
      <c r="V1216" s="269" t="e">
        <f>IF(C1216="",NA(),MATCH($B1216&amp;$C1216,'Smelter Look-up'!$J:$J,0))</f>
        <v>#N/A</v>
      </c>
      <c r="W1216" s="270"/>
      <c r="X1216" s="270">
        <f t="shared" si="37"/>
        <v>0</v>
      </c>
      <c r="Y1216" s="270"/>
      <c r="Z1216" s="270"/>
      <c r="AB1216" s="272" t="str">
        <f t="shared" si="38"/>
        <v/>
      </c>
    </row>
    <row r="1217" spans="1:28" s="271" customFormat="1" ht="20.25" customHeight="1">
      <c r="A1217" s="215"/>
      <c r="B1217" s="216"/>
      <c r="C1217" s="352"/>
      <c r="D1217" s="216"/>
      <c r="E1217" s="216"/>
      <c r="F1217" s="216"/>
      <c r="G1217" s="216"/>
      <c r="H1217" s="217"/>
      <c r="I1217" s="218"/>
      <c r="J1217" s="218"/>
      <c r="K1217" s="267"/>
      <c r="L1217" s="267"/>
      <c r="M1217" s="267"/>
      <c r="N1217" s="267"/>
      <c r="O1217" s="267"/>
      <c r="P1217" s="219"/>
      <c r="Q1217" s="268"/>
      <c r="R1217" s="216" t="str">
        <f ca="1">IF(ISERROR($V1217),"",OFFSET('Smelter Look-up'!$C$4,$V1217-4,0)&amp;"")</f>
        <v/>
      </c>
      <c r="S1217" s="224" t="str">
        <f t="shared" ca="1" si="36"/>
        <v/>
      </c>
      <c r="T1217" s="224" t="str">
        <f ca="1">IF(B1217="","",IF(ISERROR(MATCH($J1217,SorP!$B$1:$B$6230,0)),"",INDIRECT("'SorP'!$A$"&amp;MATCH($J1217,SorP!$B$1:$B$6230,0))))</f>
        <v/>
      </c>
      <c r="U1217" s="239"/>
      <c r="V1217" s="269" t="e">
        <f>IF(C1217="",NA(),MATCH($B1217&amp;$C1217,'Smelter Look-up'!$J:$J,0))</f>
        <v>#N/A</v>
      </c>
      <c r="W1217" s="270"/>
      <c r="X1217" s="270">
        <f t="shared" si="37"/>
        <v>0</v>
      </c>
      <c r="Y1217" s="270"/>
      <c r="Z1217" s="270"/>
      <c r="AB1217" s="272" t="str">
        <f t="shared" si="38"/>
        <v/>
      </c>
    </row>
    <row r="1218" spans="1:28" s="271" customFormat="1" ht="20.25" customHeight="1">
      <c r="A1218" s="215"/>
      <c r="B1218" s="216"/>
      <c r="C1218" s="352"/>
      <c r="D1218" s="216"/>
      <c r="E1218" s="216"/>
      <c r="F1218" s="216"/>
      <c r="G1218" s="216"/>
      <c r="H1218" s="217"/>
      <c r="I1218" s="218"/>
      <c r="J1218" s="218"/>
      <c r="K1218" s="267"/>
      <c r="L1218" s="267"/>
      <c r="M1218" s="267"/>
      <c r="N1218" s="267"/>
      <c r="O1218" s="267"/>
      <c r="P1218" s="219"/>
      <c r="Q1218" s="268"/>
      <c r="R1218" s="216" t="str">
        <f ca="1">IF(ISERROR($V1218),"",OFFSET('Smelter Look-up'!$C$4,$V1218-4,0)&amp;"")</f>
        <v/>
      </c>
      <c r="S1218" s="224" t="str">
        <f t="shared" ca="1" si="36"/>
        <v/>
      </c>
      <c r="T1218" s="224" t="str">
        <f ca="1">IF(B1218="","",IF(ISERROR(MATCH($J1218,SorP!$B$1:$B$6230,0)),"",INDIRECT("'SorP'!$A$"&amp;MATCH($J1218,SorP!$B$1:$B$6230,0))))</f>
        <v/>
      </c>
      <c r="U1218" s="239"/>
      <c r="V1218" s="269" t="e">
        <f>IF(C1218="",NA(),MATCH($B1218&amp;$C1218,'Smelter Look-up'!$J:$J,0))</f>
        <v>#N/A</v>
      </c>
      <c r="W1218" s="270"/>
      <c r="X1218" s="270">
        <f t="shared" si="37"/>
        <v>0</v>
      </c>
      <c r="Y1218" s="270"/>
      <c r="Z1218" s="270"/>
      <c r="AB1218" s="272" t="str">
        <f t="shared" si="38"/>
        <v/>
      </c>
    </row>
    <row r="1219" spans="1:28" s="271" customFormat="1" ht="20.25" customHeight="1">
      <c r="A1219" s="215"/>
      <c r="B1219" s="216"/>
      <c r="C1219" s="352"/>
      <c r="D1219" s="216"/>
      <c r="E1219" s="216"/>
      <c r="F1219" s="216"/>
      <c r="G1219" s="216"/>
      <c r="H1219" s="217"/>
      <c r="I1219" s="218"/>
      <c r="J1219" s="218"/>
      <c r="K1219" s="267"/>
      <c r="L1219" s="267"/>
      <c r="M1219" s="267"/>
      <c r="N1219" s="267"/>
      <c r="O1219" s="267"/>
      <c r="P1219" s="219"/>
      <c r="Q1219" s="268"/>
      <c r="R1219" s="216" t="str">
        <f ca="1">IF(ISERROR($V1219),"",OFFSET('Smelter Look-up'!$C$4,$V1219-4,0)&amp;"")</f>
        <v/>
      </c>
      <c r="S1219" s="224" t="str">
        <f t="shared" ca="1" si="36"/>
        <v/>
      </c>
      <c r="T1219" s="224" t="str">
        <f ca="1">IF(B1219="","",IF(ISERROR(MATCH($J1219,SorP!$B$1:$B$6230,0)),"",INDIRECT("'SorP'!$A$"&amp;MATCH($J1219,SorP!$B$1:$B$6230,0))))</f>
        <v/>
      </c>
      <c r="U1219" s="239"/>
      <c r="V1219" s="269" t="e">
        <f>IF(C1219="",NA(),MATCH($B1219&amp;$C1219,'Smelter Look-up'!$J:$J,0))</f>
        <v>#N/A</v>
      </c>
      <c r="W1219" s="270"/>
      <c r="X1219" s="270">
        <f t="shared" si="37"/>
        <v>0</v>
      </c>
      <c r="Y1219" s="270"/>
      <c r="Z1219" s="270"/>
      <c r="AB1219" s="272" t="str">
        <f t="shared" si="38"/>
        <v/>
      </c>
    </row>
    <row r="1220" spans="1:28" s="271" customFormat="1" ht="20.25" customHeight="1">
      <c r="A1220" s="215"/>
      <c r="B1220" s="216"/>
      <c r="C1220" s="352"/>
      <c r="D1220" s="216"/>
      <c r="E1220" s="216"/>
      <c r="F1220" s="216"/>
      <c r="G1220" s="216"/>
      <c r="H1220" s="217"/>
      <c r="I1220" s="218"/>
      <c r="J1220" s="218"/>
      <c r="K1220" s="267"/>
      <c r="L1220" s="267"/>
      <c r="M1220" s="267"/>
      <c r="N1220" s="267"/>
      <c r="O1220" s="267"/>
      <c r="P1220" s="219"/>
      <c r="Q1220" s="268"/>
      <c r="R1220" s="216" t="str">
        <f ca="1">IF(ISERROR($V1220),"",OFFSET('Smelter Look-up'!$C$4,$V1220-4,0)&amp;"")</f>
        <v/>
      </c>
      <c r="S1220" s="224" t="str">
        <f t="shared" ca="1" si="36"/>
        <v/>
      </c>
      <c r="T1220" s="224" t="str">
        <f ca="1">IF(B1220="","",IF(ISERROR(MATCH($J1220,SorP!$B$1:$B$6230,0)),"",INDIRECT("'SorP'!$A$"&amp;MATCH($J1220,SorP!$B$1:$B$6230,0))))</f>
        <v/>
      </c>
      <c r="U1220" s="239"/>
      <c r="V1220" s="269" t="e">
        <f>IF(C1220="",NA(),MATCH($B1220&amp;$C1220,'Smelter Look-up'!$J:$J,0))</f>
        <v>#N/A</v>
      </c>
      <c r="W1220" s="270"/>
      <c r="X1220" s="270">
        <f t="shared" si="37"/>
        <v>0</v>
      </c>
      <c r="Y1220" s="270"/>
      <c r="Z1220" s="270"/>
      <c r="AB1220" s="272" t="str">
        <f t="shared" si="38"/>
        <v/>
      </c>
    </row>
    <row r="1221" spans="1:28" s="271" customFormat="1" ht="20.25" customHeight="1">
      <c r="A1221" s="215"/>
      <c r="B1221" s="216"/>
      <c r="C1221" s="352"/>
      <c r="D1221" s="216"/>
      <c r="E1221" s="216"/>
      <c r="F1221" s="216"/>
      <c r="G1221" s="216"/>
      <c r="H1221" s="217"/>
      <c r="I1221" s="218"/>
      <c r="J1221" s="218"/>
      <c r="K1221" s="267"/>
      <c r="L1221" s="267"/>
      <c r="M1221" s="267"/>
      <c r="N1221" s="267"/>
      <c r="O1221" s="267"/>
      <c r="P1221" s="219"/>
      <c r="Q1221" s="268"/>
      <c r="R1221" s="216" t="str">
        <f ca="1">IF(ISERROR($V1221),"",OFFSET('Smelter Look-up'!$C$4,$V1221-4,0)&amp;"")</f>
        <v/>
      </c>
      <c r="S1221" s="224" t="str">
        <f t="shared" ca="1" si="36"/>
        <v/>
      </c>
      <c r="T1221" s="224" t="str">
        <f ca="1">IF(B1221="","",IF(ISERROR(MATCH($J1221,SorP!$B$1:$B$6230,0)),"",INDIRECT("'SorP'!$A$"&amp;MATCH($J1221,SorP!$B$1:$B$6230,0))))</f>
        <v/>
      </c>
      <c r="U1221" s="239"/>
      <c r="V1221" s="269" t="e">
        <f>IF(C1221="",NA(),MATCH($B1221&amp;$C1221,'Smelter Look-up'!$J:$J,0))</f>
        <v>#N/A</v>
      </c>
      <c r="W1221" s="270"/>
      <c r="X1221" s="270">
        <f t="shared" si="37"/>
        <v>0</v>
      </c>
      <c r="Y1221" s="270"/>
      <c r="Z1221" s="270"/>
      <c r="AB1221" s="272" t="str">
        <f t="shared" si="38"/>
        <v/>
      </c>
    </row>
    <row r="1222" spans="1:28" s="271" customFormat="1" ht="20.25" customHeight="1">
      <c r="A1222" s="215"/>
      <c r="B1222" s="216"/>
      <c r="C1222" s="352"/>
      <c r="D1222" s="216"/>
      <c r="E1222" s="216"/>
      <c r="F1222" s="216"/>
      <c r="G1222" s="216"/>
      <c r="H1222" s="217"/>
      <c r="I1222" s="218"/>
      <c r="J1222" s="218"/>
      <c r="K1222" s="267"/>
      <c r="L1222" s="267"/>
      <c r="M1222" s="267"/>
      <c r="N1222" s="267"/>
      <c r="O1222" s="267"/>
      <c r="P1222" s="219"/>
      <c r="Q1222" s="268"/>
      <c r="R1222" s="216" t="str">
        <f ca="1">IF(ISERROR($V1222),"",OFFSET('Smelter Look-up'!$C$4,$V1222-4,0)&amp;"")</f>
        <v/>
      </c>
      <c r="S1222" s="224" t="str">
        <f t="shared" ca="1" si="36"/>
        <v/>
      </c>
      <c r="T1222" s="224" t="str">
        <f ca="1">IF(B1222="","",IF(ISERROR(MATCH($J1222,SorP!$B$1:$B$6230,0)),"",INDIRECT("'SorP'!$A$"&amp;MATCH($J1222,SorP!$B$1:$B$6230,0))))</f>
        <v/>
      </c>
      <c r="U1222" s="239"/>
      <c r="V1222" s="269" t="e">
        <f>IF(C1222="",NA(),MATCH($B1222&amp;$C1222,'Smelter Look-up'!$J:$J,0))</f>
        <v>#N/A</v>
      </c>
      <c r="W1222" s="270"/>
      <c r="X1222" s="270">
        <f t="shared" si="37"/>
        <v>0</v>
      </c>
      <c r="Y1222" s="270"/>
      <c r="Z1222" s="270"/>
      <c r="AB1222" s="272" t="str">
        <f t="shared" si="38"/>
        <v/>
      </c>
    </row>
    <row r="1223" spans="1:28" s="271" customFormat="1" ht="20.25" customHeight="1">
      <c r="A1223" s="215"/>
      <c r="B1223" s="216"/>
      <c r="C1223" s="352"/>
      <c r="D1223" s="216"/>
      <c r="E1223" s="216"/>
      <c r="F1223" s="216"/>
      <c r="G1223" s="216"/>
      <c r="H1223" s="217"/>
      <c r="I1223" s="218"/>
      <c r="J1223" s="218"/>
      <c r="K1223" s="267"/>
      <c r="L1223" s="267"/>
      <c r="M1223" s="267"/>
      <c r="N1223" s="267"/>
      <c r="O1223" s="267"/>
      <c r="P1223" s="219"/>
      <c r="Q1223" s="268"/>
      <c r="R1223" s="216" t="str">
        <f ca="1">IF(ISERROR($V1223),"",OFFSET('Smelter Look-up'!$C$4,$V1223-4,0)&amp;"")</f>
        <v/>
      </c>
      <c r="S1223" s="224" t="str">
        <f t="shared" ca="1" si="36"/>
        <v/>
      </c>
      <c r="T1223" s="224" t="str">
        <f ca="1">IF(B1223="","",IF(ISERROR(MATCH($J1223,SorP!$B$1:$B$6230,0)),"",INDIRECT("'SorP'!$A$"&amp;MATCH($J1223,SorP!$B$1:$B$6230,0))))</f>
        <v/>
      </c>
      <c r="U1223" s="239"/>
      <c r="V1223" s="269" t="e">
        <f>IF(C1223="",NA(),MATCH($B1223&amp;$C1223,'Smelter Look-up'!$J:$J,0))</f>
        <v>#N/A</v>
      </c>
      <c r="W1223" s="270"/>
      <c r="X1223" s="270">
        <f t="shared" si="37"/>
        <v>0</v>
      </c>
      <c r="Y1223" s="270"/>
      <c r="Z1223" s="270"/>
      <c r="AB1223" s="272" t="str">
        <f t="shared" si="38"/>
        <v/>
      </c>
    </row>
    <row r="1224" spans="1:28" s="271" customFormat="1" ht="20.25" customHeight="1">
      <c r="A1224" s="215"/>
      <c r="B1224" s="216"/>
      <c r="C1224" s="352"/>
      <c r="D1224" s="216"/>
      <c r="E1224" s="216"/>
      <c r="F1224" s="216"/>
      <c r="G1224" s="216"/>
      <c r="H1224" s="217"/>
      <c r="I1224" s="218"/>
      <c r="J1224" s="218"/>
      <c r="K1224" s="267"/>
      <c r="L1224" s="267"/>
      <c r="M1224" s="267"/>
      <c r="N1224" s="267"/>
      <c r="O1224" s="267"/>
      <c r="P1224" s="219"/>
      <c r="Q1224" s="268"/>
      <c r="R1224" s="216" t="str">
        <f ca="1">IF(ISERROR($V1224),"",OFFSET('Smelter Look-up'!$C$4,$V1224-4,0)&amp;"")</f>
        <v/>
      </c>
      <c r="S1224" s="224" t="str">
        <f t="shared" ca="1" si="36"/>
        <v/>
      </c>
      <c r="T1224" s="224" t="str">
        <f ca="1">IF(B1224="","",IF(ISERROR(MATCH($J1224,SorP!$B$1:$B$6230,0)),"",INDIRECT("'SorP'!$A$"&amp;MATCH($J1224,SorP!$B$1:$B$6230,0))))</f>
        <v/>
      </c>
      <c r="U1224" s="239"/>
      <c r="V1224" s="269" t="e">
        <f>IF(C1224="",NA(),MATCH($B1224&amp;$C1224,'Smelter Look-up'!$J:$J,0))</f>
        <v>#N/A</v>
      </c>
      <c r="W1224" s="270"/>
      <c r="X1224" s="270">
        <f t="shared" si="37"/>
        <v>0</v>
      </c>
      <c r="Y1224" s="270"/>
      <c r="Z1224" s="270"/>
      <c r="AB1224" s="272" t="str">
        <f t="shared" si="38"/>
        <v/>
      </c>
    </row>
    <row r="1225" spans="1:28" s="271" customFormat="1" ht="20.25" customHeight="1">
      <c r="A1225" s="215"/>
      <c r="B1225" s="216"/>
      <c r="C1225" s="352"/>
      <c r="D1225" s="216"/>
      <c r="E1225" s="216"/>
      <c r="F1225" s="216"/>
      <c r="G1225" s="216"/>
      <c r="H1225" s="217"/>
      <c r="I1225" s="218"/>
      <c r="J1225" s="218"/>
      <c r="K1225" s="267"/>
      <c r="L1225" s="267"/>
      <c r="M1225" s="267"/>
      <c r="N1225" s="267"/>
      <c r="O1225" s="267"/>
      <c r="P1225" s="219"/>
      <c r="Q1225" s="268"/>
      <c r="R1225" s="216" t="str">
        <f ca="1">IF(ISERROR($V1225),"",OFFSET('Smelter Look-up'!$C$4,$V1225-4,0)&amp;"")</f>
        <v/>
      </c>
      <c r="S1225" s="224" t="str">
        <f t="shared" ca="1" si="36"/>
        <v/>
      </c>
      <c r="T1225" s="224" t="str">
        <f ca="1">IF(B1225="","",IF(ISERROR(MATCH($J1225,SorP!$B$1:$B$6230,0)),"",INDIRECT("'SorP'!$A$"&amp;MATCH($J1225,SorP!$B$1:$B$6230,0))))</f>
        <v/>
      </c>
      <c r="U1225" s="239"/>
      <c r="V1225" s="269" t="e">
        <f>IF(C1225="",NA(),MATCH($B1225&amp;$C1225,'Smelter Look-up'!$J:$J,0))</f>
        <v>#N/A</v>
      </c>
      <c r="W1225" s="270"/>
      <c r="X1225" s="270">
        <f t="shared" si="37"/>
        <v>0</v>
      </c>
      <c r="Y1225" s="270"/>
      <c r="Z1225" s="270"/>
      <c r="AB1225" s="272" t="str">
        <f t="shared" si="38"/>
        <v/>
      </c>
    </row>
    <row r="1226" spans="1:28" s="271" customFormat="1" ht="20.25" customHeight="1">
      <c r="A1226" s="215"/>
      <c r="B1226" s="216"/>
      <c r="C1226" s="352"/>
      <c r="D1226" s="216"/>
      <c r="E1226" s="216"/>
      <c r="F1226" s="216"/>
      <c r="G1226" s="216"/>
      <c r="H1226" s="217"/>
      <c r="I1226" s="218"/>
      <c r="J1226" s="218"/>
      <c r="K1226" s="267"/>
      <c r="L1226" s="267"/>
      <c r="M1226" s="267"/>
      <c r="N1226" s="267"/>
      <c r="O1226" s="267"/>
      <c r="P1226" s="219"/>
      <c r="Q1226" s="268"/>
      <c r="R1226" s="216" t="str">
        <f ca="1">IF(ISERROR($V1226),"",OFFSET('Smelter Look-up'!$C$4,$V1226-4,0)&amp;"")</f>
        <v/>
      </c>
      <c r="S1226" s="224" t="str">
        <f t="shared" ca="1" si="36"/>
        <v/>
      </c>
      <c r="T1226" s="224" t="str">
        <f ca="1">IF(B1226="","",IF(ISERROR(MATCH($J1226,SorP!$B$1:$B$6230,0)),"",INDIRECT("'SorP'!$A$"&amp;MATCH($J1226,SorP!$B$1:$B$6230,0))))</f>
        <v/>
      </c>
      <c r="U1226" s="239"/>
      <c r="V1226" s="269" t="e">
        <f>IF(C1226="",NA(),MATCH($B1226&amp;$C1226,'Smelter Look-up'!$J:$J,0))</f>
        <v>#N/A</v>
      </c>
      <c r="W1226" s="270"/>
      <c r="X1226" s="270">
        <f t="shared" si="37"/>
        <v>0</v>
      </c>
      <c r="Y1226" s="270"/>
      <c r="Z1226" s="270"/>
      <c r="AB1226" s="272" t="str">
        <f t="shared" si="38"/>
        <v/>
      </c>
    </row>
    <row r="1227" spans="1:28" s="271" customFormat="1" ht="20.25" customHeight="1">
      <c r="A1227" s="215"/>
      <c r="B1227" s="216"/>
      <c r="C1227" s="352"/>
      <c r="D1227" s="216"/>
      <c r="E1227" s="216"/>
      <c r="F1227" s="216"/>
      <c r="G1227" s="216"/>
      <c r="H1227" s="217"/>
      <c r="I1227" s="218"/>
      <c r="J1227" s="218"/>
      <c r="K1227" s="267"/>
      <c r="L1227" s="267"/>
      <c r="M1227" s="267"/>
      <c r="N1227" s="267"/>
      <c r="O1227" s="267"/>
      <c r="P1227" s="219"/>
      <c r="Q1227" s="268"/>
      <c r="R1227" s="216" t="str">
        <f ca="1">IF(ISERROR($V1227),"",OFFSET('Smelter Look-up'!$C$4,$V1227-4,0)&amp;"")</f>
        <v/>
      </c>
      <c r="S1227" s="224" t="str">
        <f t="shared" ca="1" si="36"/>
        <v/>
      </c>
      <c r="T1227" s="224" t="str">
        <f ca="1">IF(B1227="","",IF(ISERROR(MATCH($J1227,SorP!$B$1:$B$6230,0)),"",INDIRECT("'SorP'!$A$"&amp;MATCH($J1227,SorP!$B$1:$B$6230,0))))</f>
        <v/>
      </c>
      <c r="U1227" s="239"/>
      <c r="V1227" s="269" t="e">
        <f>IF(C1227="",NA(),MATCH($B1227&amp;$C1227,'Smelter Look-up'!$J:$J,0))</f>
        <v>#N/A</v>
      </c>
      <c r="W1227" s="270"/>
      <c r="X1227" s="270">
        <f t="shared" si="37"/>
        <v>0</v>
      </c>
      <c r="Y1227" s="270"/>
      <c r="Z1227" s="270"/>
      <c r="AB1227" s="272" t="str">
        <f t="shared" si="38"/>
        <v/>
      </c>
    </row>
    <row r="1228" spans="1:28" s="271" customFormat="1" ht="20.25" customHeight="1">
      <c r="A1228" s="215"/>
      <c r="B1228" s="216"/>
      <c r="C1228" s="352"/>
      <c r="D1228" s="216"/>
      <c r="E1228" s="216"/>
      <c r="F1228" s="216"/>
      <c r="G1228" s="216"/>
      <c r="H1228" s="217"/>
      <c r="I1228" s="218"/>
      <c r="J1228" s="218"/>
      <c r="K1228" s="267"/>
      <c r="L1228" s="267"/>
      <c r="M1228" s="267"/>
      <c r="N1228" s="267"/>
      <c r="O1228" s="267"/>
      <c r="P1228" s="219"/>
      <c r="Q1228" s="268"/>
      <c r="R1228" s="216" t="str">
        <f ca="1">IF(ISERROR($V1228),"",OFFSET('Smelter Look-up'!$C$4,$V1228-4,0)&amp;"")</f>
        <v/>
      </c>
      <c r="S1228" s="224" t="str">
        <f t="shared" ca="1" si="36"/>
        <v/>
      </c>
      <c r="T1228" s="224" t="str">
        <f ca="1">IF(B1228="","",IF(ISERROR(MATCH($J1228,SorP!$B$1:$B$6230,0)),"",INDIRECT("'SorP'!$A$"&amp;MATCH($J1228,SorP!$B$1:$B$6230,0))))</f>
        <v/>
      </c>
      <c r="U1228" s="239"/>
      <c r="V1228" s="269" t="e">
        <f>IF(C1228="",NA(),MATCH($B1228&amp;$C1228,'Smelter Look-up'!$J:$J,0))</f>
        <v>#N/A</v>
      </c>
      <c r="W1228" s="270"/>
      <c r="X1228" s="270">
        <f t="shared" si="37"/>
        <v>0</v>
      </c>
      <c r="Y1228" s="270"/>
      <c r="Z1228" s="270"/>
      <c r="AB1228" s="272" t="str">
        <f t="shared" si="38"/>
        <v/>
      </c>
    </row>
    <row r="1229" spans="1:28" s="271" customFormat="1" ht="20.25" customHeight="1">
      <c r="A1229" s="215"/>
      <c r="B1229" s="216"/>
      <c r="C1229" s="352"/>
      <c r="D1229" s="216"/>
      <c r="E1229" s="216"/>
      <c r="F1229" s="216"/>
      <c r="G1229" s="216"/>
      <c r="H1229" s="217"/>
      <c r="I1229" s="218"/>
      <c r="J1229" s="218"/>
      <c r="K1229" s="267"/>
      <c r="L1229" s="267"/>
      <c r="M1229" s="267"/>
      <c r="N1229" s="267"/>
      <c r="O1229" s="267"/>
      <c r="P1229" s="219"/>
      <c r="Q1229" s="268"/>
      <c r="R1229" s="216" t="str">
        <f ca="1">IF(ISERROR($V1229),"",OFFSET('Smelter Look-up'!$C$4,$V1229-4,0)&amp;"")</f>
        <v/>
      </c>
      <c r="S1229" s="224" t="str">
        <f t="shared" ca="1" si="36"/>
        <v/>
      </c>
      <c r="T1229" s="224" t="str">
        <f ca="1">IF(B1229="","",IF(ISERROR(MATCH($J1229,SorP!$B$1:$B$6230,0)),"",INDIRECT("'SorP'!$A$"&amp;MATCH($J1229,SorP!$B$1:$B$6230,0))))</f>
        <v/>
      </c>
      <c r="U1229" s="239"/>
      <c r="V1229" s="269" t="e">
        <f>IF(C1229="",NA(),MATCH($B1229&amp;$C1229,'Smelter Look-up'!$J:$J,0))</f>
        <v>#N/A</v>
      </c>
      <c r="W1229" s="270"/>
      <c r="X1229" s="270">
        <f t="shared" si="37"/>
        <v>0</v>
      </c>
      <c r="Y1229" s="270"/>
      <c r="Z1229" s="270"/>
      <c r="AB1229" s="272" t="str">
        <f t="shared" si="38"/>
        <v/>
      </c>
    </row>
    <row r="1230" spans="1:28" s="271" customFormat="1" ht="20.25" customHeight="1">
      <c r="A1230" s="215"/>
      <c r="B1230" s="216"/>
      <c r="C1230" s="352"/>
      <c r="D1230" s="216"/>
      <c r="E1230" s="216"/>
      <c r="F1230" s="216"/>
      <c r="G1230" s="216"/>
      <c r="H1230" s="217"/>
      <c r="I1230" s="218"/>
      <c r="J1230" s="218"/>
      <c r="K1230" s="267"/>
      <c r="L1230" s="267"/>
      <c r="M1230" s="267"/>
      <c r="N1230" s="267"/>
      <c r="O1230" s="267"/>
      <c r="P1230" s="219"/>
      <c r="Q1230" s="268"/>
      <c r="R1230" s="216" t="str">
        <f ca="1">IF(ISERROR($V1230),"",OFFSET('Smelter Look-up'!$C$4,$V1230-4,0)&amp;"")</f>
        <v/>
      </c>
      <c r="S1230" s="224" t="str">
        <f t="shared" ca="1" si="36"/>
        <v/>
      </c>
      <c r="T1230" s="224" t="str">
        <f ca="1">IF(B1230="","",IF(ISERROR(MATCH($J1230,SorP!$B$1:$B$6230,0)),"",INDIRECT("'SorP'!$A$"&amp;MATCH($J1230,SorP!$B$1:$B$6230,0))))</f>
        <v/>
      </c>
      <c r="U1230" s="239"/>
      <c r="V1230" s="269" t="e">
        <f>IF(C1230="",NA(),MATCH($B1230&amp;$C1230,'Smelter Look-up'!$J:$J,0))</f>
        <v>#N/A</v>
      </c>
      <c r="W1230" s="270"/>
      <c r="X1230" s="270">
        <f t="shared" si="37"/>
        <v>0</v>
      </c>
      <c r="Y1230" s="270"/>
      <c r="Z1230" s="270"/>
      <c r="AB1230" s="272" t="str">
        <f t="shared" si="38"/>
        <v/>
      </c>
    </row>
    <row r="1231" spans="1:28" s="271" customFormat="1" ht="20.25" customHeight="1">
      <c r="A1231" s="215"/>
      <c r="B1231" s="216"/>
      <c r="C1231" s="352"/>
      <c r="D1231" s="216"/>
      <c r="E1231" s="216"/>
      <c r="F1231" s="216"/>
      <c r="G1231" s="216"/>
      <c r="H1231" s="217"/>
      <c r="I1231" s="218"/>
      <c r="J1231" s="218"/>
      <c r="K1231" s="267"/>
      <c r="L1231" s="267"/>
      <c r="M1231" s="267"/>
      <c r="N1231" s="267"/>
      <c r="O1231" s="267"/>
      <c r="P1231" s="219"/>
      <c r="Q1231" s="268"/>
      <c r="R1231" s="216" t="str">
        <f ca="1">IF(ISERROR($V1231),"",OFFSET('Smelter Look-up'!$C$4,$V1231-4,0)&amp;"")</f>
        <v/>
      </c>
      <c r="S1231" s="224" t="str">
        <f t="shared" ca="1" si="36"/>
        <v/>
      </c>
      <c r="T1231" s="224" t="str">
        <f ca="1">IF(B1231="","",IF(ISERROR(MATCH($J1231,SorP!$B$1:$B$6230,0)),"",INDIRECT("'SorP'!$A$"&amp;MATCH($J1231,SorP!$B$1:$B$6230,0))))</f>
        <v/>
      </c>
      <c r="U1231" s="239"/>
      <c r="V1231" s="269" t="e">
        <f>IF(C1231="",NA(),MATCH($B1231&amp;$C1231,'Smelter Look-up'!$J:$J,0))</f>
        <v>#N/A</v>
      </c>
      <c r="W1231" s="270"/>
      <c r="X1231" s="270">
        <f t="shared" si="37"/>
        <v>0</v>
      </c>
      <c r="Y1231" s="270"/>
      <c r="Z1231" s="270"/>
      <c r="AB1231" s="272" t="str">
        <f t="shared" si="38"/>
        <v/>
      </c>
    </row>
    <row r="1232" spans="1:28" s="271" customFormat="1" ht="20.25" customHeight="1">
      <c r="A1232" s="215"/>
      <c r="B1232" s="216"/>
      <c r="C1232" s="352"/>
      <c r="D1232" s="216"/>
      <c r="E1232" s="216"/>
      <c r="F1232" s="216"/>
      <c r="G1232" s="216"/>
      <c r="H1232" s="217"/>
      <c r="I1232" s="218"/>
      <c r="J1232" s="218"/>
      <c r="K1232" s="267"/>
      <c r="L1232" s="267"/>
      <c r="M1232" s="267"/>
      <c r="N1232" s="267"/>
      <c r="O1232" s="267"/>
      <c r="P1232" s="219"/>
      <c r="Q1232" s="268"/>
      <c r="R1232" s="216" t="str">
        <f ca="1">IF(ISERROR($V1232),"",OFFSET('Smelter Look-up'!$C$4,$V1232-4,0)&amp;"")</f>
        <v/>
      </c>
      <c r="S1232" s="224" t="str">
        <f t="shared" ca="1" si="36"/>
        <v/>
      </c>
      <c r="T1232" s="224" t="str">
        <f ca="1">IF(B1232="","",IF(ISERROR(MATCH($J1232,SorP!$B$1:$B$6230,0)),"",INDIRECT("'SorP'!$A$"&amp;MATCH($J1232,SorP!$B$1:$B$6230,0))))</f>
        <v/>
      </c>
      <c r="U1232" s="239"/>
      <c r="V1232" s="269" t="e">
        <f>IF(C1232="",NA(),MATCH($B1232&amp;$C1232,'Smelter Look-up'!$J:$J,0))</f>
        <v>#N/A</v>
      </c>
      <c r="W1232" s="270"/>
      <c r="X1232" s="270">
        <f t="shared" si="37"/>
        <v>0</v>
      </c>
      <c r="Y1232" s="270"/>
      <c r="Z1232" s="270"/>
      <c r="AB1232" s="272" t="str">
        <f t="shared" si="38"/>
        <v/>
      </c>
    </row>
    <row r="1233" spans="1:28" s="271" customFormat="1" ht="20.25" customHeight="1">
      <c r="A1233" s="215"/>
      <c r="B1233" s="216"/>
      <c r="C1233" s="352"/>
      <c r="D1233" s="216"/>
      <c r="E1233" s="216"/>
      <c r="F1233" s="216"/>
      <c r="G1233" s="216"/>
      <c r="H1233" s="217"/>
      <c r="I1233" s="218"/>
      <c r="J1233" s="218"/>
      <c r="K1233" s="267"/>
      <c r="L1233" s="267"/>
      <c r="M1233" s="267"/>
      <c r="N1233" s="267"/>
      <c r="O1233" s="267"/>
      <c r="P1233" s="219"/>
      <c r="Q1233" s="268"/>
      <c r="R1233" s="216" t="str">
        <f ca="1">IF(ISERROR($V1233),"",OFFSET('Smelter Look-up'!$C$4,$V1233-4,0)&amp;"")</f>
        <v/>
      </c>
      <c r="S1233" s="224" t="str">
        <f t="shared" ca="1" si="36"/>
        <v/>
      </c>
      <c r="T1233" s="224" t="str">
        <f ca="1">IF(B1233="","",IF(ISERROR(MATCH($J1233,SorP!$B$1:$B$6230,0)),"",INDIRECT("'SorP'!$A$"&amp;MATCH($J1233,SorP!$B$1:$B$6230,0))))</f>
        <v/>
      </c>
      <c r="U1233" s="239"/>
      <c r="V1233" s="269" t="e">
        <f>IF(C1233="",NA(),MATCH($B1233&amp;$C1233,'Smelter Look-up'!$J:$J,0))</f>
        <v>#N/A</v>
      </c>
      <c r="W1233" s="270"/>
      <c r="X1233" s="270">
        <f t="shared" si="37"/>
        <v>0</v>
      </c>
      <c r="Y1233" s="270"/>
      <c r="Z1233" s="270"/>
      <c r="AB1233" s="272" t="str">
        <f t="shared" si="38"/>
        <v/>
      </c>
    </row>
    <row r="1234" spans="1:28" s="271" customFormat="1" ht="20.25" customHeight="1">
      <c r="A1234" s="215"/>
      <c r="B1234" s="216"/>
      <c r="C1234" s="352"/>
      <c r="D1234" s="216"/>
      <c r="E1234" s="216"/>
      <c r="F1234" s="216"/>
      <c r="G1234" s="216"/>
      <c r="H1234" s="217"/>
      <c r="I1234" s="218"/>
      <c r="J1234" s="218"/>
      <c r="K1234" s="267"/>
      <c r="L1234" s="267"/>
      <c r="M1234" s="267"/>
      <c r="N1234" s="267"/>
      <c r="O1234" s="267"/>
      <c r="P1234" s="219"/>
      <c r="Q1234" s="268"/>
      <c r="R1234" s="216" t="str">
        <f ca="1">IF(ISERROR($V1234),"",OFFSET('Smelter Look-up'!$C$4,$V1234-4,0)&amp;"")</f>
        <v/>
      </c>
      <c r="S1234" s="224" t="str">
        <f t="shared" ca="1" si="36"/>
        <v/>
      </c>
      <c r="T1234" s="224" t="str">
        <f ca="1">IF(B1234="","",IF(ISERROR(MATCH($J1234,SorP!$B$1:$B$6230,0)),"",INDIRECT("'SorP'!$A$"&amp;MATCH($J1234,SorP!$B$1:$B$6230,0))))</f>
        <v/>
      </c>
      <c r="U1234" s="239"/>
      <c r="V1234" s="269" t="e">
        <f>IF(C1234="",NA(),MATCH($B1234&amp;$C1234,'Smelter Look-up'!$J:$J,0))</f>
        <v>#N/A</v>
      </c>
      <c r="W1234" s="270"/>
      <c r="X1234" s="270">
        <f t="shared" si="37"/>
        <v>0</v>
      </c>
      <c r="Y1234" s="270"/>
      <c r="Z1234" s="270"/>
      <c r="AB1234" s="272" t="str">
        <f t="shared" si="38"/>
        <v/>
      </c>
    </row>
    <row r="1235" spans="1:28" s="271" customFormat="1" ht="20.25" customHeight="1">
      <c r="A1235" s="215"/>
      <c r="B1235" s="216"/>
      <c r="C1235" s="352"/>
      <c r="D1235" s="216"/>
      <c r="E1235" s="216"/>
      <c r="F1235" s="216"/>
      <c r="G1235" s="216"/>
      <c r="H1235" s="217"/>
      <c r="I1235" s="218"/>
      <c r="J1235" s="218"/>
      <c r="K1235" s="267"/>
      <c r="L1235" s="267"/>
      <c r="M1235" s="267"/>
      <c r="N1235" s="267"/>
      <c r="O1235" s="267"/>
      <c r="P1235" s="219"/>
      <c r="Q1235" s="268"/>
      <c r="R1235" s="216" t="str">
        <f ca="1">IF(ISERROR($V1235),"",OFFSET('Smelter Look-up'!$C$4,$V1235-4,0)&amp;"")</f>
        <v/>
      </c>
      <c r="S1235" s="224" t="str">
        <f t="shared" ca="1" si="36"/>
        <v/>
      </c>
      <c r="T1235" s="224" t="str">
        <f ca="1">IF(B1235="","",IF(ISERROR(MATCH($J1235,SorP!$B$1:$B$6230,0)),"",INDIRECT("'SorP'!$A$"&amp;MATCH($J1235,SorP!$B$1:$B$6230,0))))</f>
        <v/>
      </c>
      <c r="U1235" s="239"/>
      <c r="V1235" s="269" t="e">
        <f>IF(C1235="",NA(),MATCH($B1235&amp;$C1235,'Smelter Look-up'!$J:$J,0))</f>
        <v>#N/A</v>
      </c>
      <c r="W1235" s="270"/>
      <c r="X1235" s="270">
        <f t="shared" si="37"/>
        <v>0</v>
      </c>
      <c r="Y1235" s="270"/>
      <c r="Z1235" s="270"/>
      <c r="AB1235" s="272" t="str">
        <f t="shared" si="38"/>
        <v/>
      </c>
    </row>
    <row r="1236" spans="1:28" s="271" customFormat="1" ht="20.25" customHeight="1">
      <c r="A1236" s="215"/>
      <c r="B1236" s="216"/>
      <c r="C1236" s="352"/>
      <c r="D1236" s="216"/>
      <c r="E1236" s="216"/>
      <c r="F1236" s="216"/>
      <c r="G1236" s="216"/>
      <c r="H1236" s="217"/>
      <c r="I1236" s="218"/>
      <c r="J1236" s="218"/>
      <c r="K1236" s="267"/>
      <c r="L1236" s="267"/>
      <c r="M1236" s="267"/>
      <c r="N1236" s="267"/>
      <c r="O1236" s="267"/>
      <c r="P1236" s="219"/>
      <c r="Q1236" s="268"/>
      <c r="R1236" s="216" t="str">
        <f ca="1">IF(ISERROR($V1236),"",OFFSET('Smelter Look-up'!$C$4,$V1236-4,0)&amp;"")</f>
        <v/>
      </c>
      <c r="S1236" s="224" t="str">
        <f t="shared" ca="1" si="36"/>
        <v/>
      </c>
      <c r="T1236" s="224" t="str">
        <f ca="1">IF(B1236="","",IF(ISERROR(MATCH($J1236,SorP!$B$1:$B$6230,0)),"",INDIRECT("'SorP'!$A$"&amp;MATCH($J1236,SorP!$B$1:$B$6230,0))))</f>
        <v/>
      </c>
      <c r="U1236" s="239"/>
      <c r="V1236" s="269" t="e">
        <f>IF(C1236="",NA(),MATCH($B1236&amp;$C1236,'Smelter Look-up'!$J:$J,0))</f>
        <v>#N/A</v>
      </c>
      <c r="W1236" s="270"/>
      <c r="X1236" s="270">
        <f t="shared" si="37"/>
        <v>0</v>
      </c>
      <c r="Y1236" s="270"/>
      <c r="Z1236" s="270"/>
      <c r="AB1236" s="272" t="str">
        <f t="shared" si="38"/>
        <v/>
      </c>
    </row>
    <row r="1237" spans="1:28" s="271" customFormat="1" ht="20.25" customHeight="1">
      <c r="A1237" s="215"/>
      <c r="B1237" s="216"/>
      <c r="C1237" s="352"/>
      <c r="D1237" s="216"/>
      <c r="E1237" s="216"/>
      <c r="F1237" s="216"/>
      <c r="G1237" s="216"/>
      <c r="H1237" s="217"/>
      <c r="I1237" s="218"/>
      <c r="J1237" s="218"/>
      <c r="K1237" s="267"/>
      <c r="L1237" s="267"/>
      <c r="M1237" s="267"/>
      <c r="N1237" s="267"/>
      <c r="O1237" s="267"/>
      <c r="P1237" s="219"/>
      <c r="Q1237" s="268"/>
      <c r="R1237" s="216" t="str">
        <f ca="1">IF(ISERROR($V1237),"",OFFSET('Smelter Look-up'!$C$4,$V1237-4,0)&amp;"")</f>
        <v/>
      </c>
      <c r="S1237" s="224" t="str">
        <f t="shared" ca="1" si="36"/>
        <v/>
      </c>
      <c r="T1237" s="224" t="str">
        <f ca="1">IF(B1237="","",IF(ISERROR(MATCH($J1237,SorP!$B$1:$B$6230,0)),"",INDIRECT("'SorP'!$A$"&amp;MATCH($J1237,SorP!$B$1:$B$6230,0))))</f>
        <v/>
      </c>
      <c r="U1237" s="239"/>
      <c r="V1237" s="269" t="e">
        <f>IF(C1237="",NA(),MATCH($B1237&amp;$C1237,'Smelter Look-up'!$J:$J,0))</f>
        <v>#N/A</v>
      </c>
      <c r="W1237" s="270"/>
      <c r="X1237" s="270">
        <f t="shared" si="37"/>
        <v>0</v>
      </c>
      <c r="Y1237" s="270"/>
      <c r="Z1237" s="270"/>
      <c r="AB1237" s="272" t="str">
        <f t="shared" si="38"/>
        <v/>
      </c>
    </row>
    <row r="1238" spans="1:28" s="271" customFormat="1" ht="20.25" customHeight="1">
      <c r="A1238" s="215"/>
      <c r="B1238" s="216"/>
      <c r="C1238" s="352"/>
      <c r="D1238" s="216"/>
      <c r="E1238" s="216"/>
      <c r="F1238" s="216"/>
      <c r="G1238" s="216"/>
      <c r="H1238" s="217"/>
      <c r="I1238" s="218"/>
      <c r="J1238" s="218"/>
      <c r="K1238" s="267"/>
      <c r="L1238" s="267"/>
      <c r="M1238" s="267"/>
      <c r="N1238" s="267"/>
      <c r="O1238" s="267"/>
      <c r="P1238" s="219"/>
      <c r="Q1238" s="268"/>
      <c r="R1238" s="216" t="str">
        <f ca="1">IF(ISERROR($V1238),"",OFFSET('Smelter Look-up'!$C$4,$V1238-4,0)&amp;"")</f>
        <v/>
      </c>
      <c r="S1238" s="224" t="str">
        <f t="shared" ca="1" si="36"/>
        <v/>
      </c>
      <c r="T1238" s="224" t="str">
        <f ca="1">IF(B1238="","",IF(ISERROR(MATCH($J1238,SorP!$B$1:$B$6230,0)),"",INDIRECT("'SorP'!$A$"&amp;MATCH($J1238,SorP!$B$1:$B$6230,0))))</f>
        <v/>
      </c>
      <c r="U1238" s="239"/>
      <c r="V1238" s="269" t="e">
        <f>IF(C1238="",NA(),MATCH($B1238&amp;$C1238,'Smelter Look-up'!$J:$J,0))</f>
        <v>#N/A</v>
      </c>
      <c r="W1238" s="270"/>
      <c r="X1238" s="270">
        <f t="shared" si="37"/>
        <v>0</v>
      </c>
      <c r="Y1238" s="270"/>
      <c r="Z1238" s="270"/>
      <c r="AB1238" s="272" t="str">
        <f t="shared" si="38"/>
        <v/>
      </c>
    </row>
    <row r="1239" spans="1:28" s="271" customFormat="1" ht="20.25" customHeight="1">
      <c r="A1239" s="215"/>
      <c r="B1239" s="216"/>
      <c r="C1239" s="352"/>
      <c r="D1239" s="216"/>
      <c r="E1239" s="216"/>
      <c r="F1239" s="216"/>
      <c r="G1239" s="216"/>
      <c r="H1239" s="217"/>
      <c r="I1239" s="218"/>
      <c r="J1239" s="218"/>
      <c r="K1239" s="267"/>
      <c r="L1239" s="267"/>
      <c r="M1239" s="267"/>
      <c r="N1239" s="267"/>
      <c r="O1239" s="267"/>
      <c r="P1239" s="219"/>
      <c r="Q1239" s="268"/>
      <c r="R1239" s="216" t="str">
        <f ca="1">IF(ISERROR($V1239),"",OFFSET('Smelter Look-up'!$C$4,$V1239-4,0)&amp;"")</f>
        <v/>
      </c>
      <c r="S1239" s="224" t="str">
        <f t="shared" ca="1" si="36"/>
        <v/>
      </c>
      <c r="T1239" s="224" t="str">
        <f ca="1">IF(B1239="","",IF(ISERROR(MATCH($J1239,SorP!$B$1:$B$6230,0)),"",INDIRECT("'SorP'!$A$"&amp;MATCH($J1239,SorP!$B$1:$B$6230,0))))</f>
        <v/>
      </c>
      <c r="U1239" s="239"/>
      <c r="V1239" s="269" t="e">
        <f>IF(C1239="",NA(),MATCH($B1239&amp;$C1239,'Smelter Look-up'!$J:$J,0))</f>
        <v>#N/A</v>
      </c>
      <c r="W1239" s="270"/>
      <c r="X1239" s="270">
        <f t="shared" si="37"/>
        <v>0</v>
      </c>
      <c r="Y1239" s="270"/>
      <c r="Z1239" s="270"/>
      <c r="AB1239" s="272" t="str">
        <f t="shared" si="38"/>
        <v/>
      </c>
    </row>
    <row r="1240" spans="1:28" s="271" customFormat="1" ht="20.25" customHeight="1">
      <c r="A1240" s="215"/>
      <c r="B1240" s="216"/>
      <c r="C1240" s="352"/>
      <c r="D1240" s="216"/>
      <c r="E1240" s="216"/>
      <c r="F1240" s="216"/>
      <c r="G1240" s="216"/>
      <c r="H1240" s="217"/>
      <c r="I1240" s="218"/>
      <c r="J1240" s="218"/>
      <c r="K1240" s="267"/>
      <c r="L1240" s="267"/>
      <c r="M1240" s="267"/>
      <c r="N1240" s="267"/>
      <c r="O1240" s="267"/>
      <c r="P1240" s="219"/>
      <c r="Q1240" s="268"/>
      <c r="R1240" s="216" t="str">
        <f ca="1">IF(ISERROR($V1240),"",OFFSET('Smelter Look-up'!$C$4,$V1240-4,0)&amp;"")</f>
        <v/>
      </c>
      <c r="S1240" s="224" t="str">
        <f t="shared" ca="1" si="36"/>
        <v/>
      </c>
      <c r="T1240" s="224" t="str">
        <f ca="1">IF(B1240="","",IF(ISERROR(MATCH($J1240,SorP!$B$1:$B$6230,0)),"",INDIRECT("'SorP'!$A$"&amp;MATCH($J1240,SorP!$B$1:$B$6230,0))))</f>
        <v/>
      </c>
      <c r="U1240" s="239"/>
      <c r="V1240" s="269" t="e">
        <f>IF(C1240="",NA(),MATCH($B1240&amp;$C1240,'Smelter Look-up'!$J:$J,0))</f>
        <v>#N/A</v>
      </c>
      <c r="W1240" s="270"/>
      <c r="X1240" s="270">
        <f t="shared" si="37"/>
        <v>0</v>
      </c>
      <c r="Y1240" s="270"/>
      <c r="Z1240" s="270"/>
      <c r="AB1240" s="272" t="str">
        <f t="shared" si="38"/>
        <v/>
      </c>
    </row>
    <row r="1241" spans="1:28" s="271" customFormat="1" ht="20.25" customHeight="1">
      <c r="A1241" s="215"/>
      <c r="B1241" s="216"/>
      <c r="C1241" s="352"/>
      <c r="D1241" s="216"/>
      <c r="E1241" s="216"/>
      <c r="F1241" s="216"/>
      <c r="G1241" s="216"/>
      <c r="H1241" s="217"/>
      <c r="I1241" s="218"/>
      <c r="J1241" s="218"/>
      <c r="K1241" s="267"/>
      <c r="L1241" s="267"/>
      <c r="M1241" s="267"/>
      <c r="N1241" s="267"/>
      <c r="O1241" s="267"/>
      <c r="P1241" s="219"/>
      <c r="Q1241" s="268"/>
      <c r="R1241" s="216" t="str">
        <f ca="1">IF(ISERROR($V1241),"",OFFSET('Smelter Look-up'!$C$4,$V1241-4,0)&amp;"")</f>
        <v/>
      </c>
      <c r="S1241" s="224" t="str">
        <f t="shared" ca="1" si="36"/>
        <v/>
      </c>
      <c r="T1241" s="224" t="str">
        <f ca="1">IF(B1241="","",IF(ISERROR(MATCH($J1241,SorP!$B$1:$B$6230,0)),"",INDIRECT("'SorP'!$A$"&amp;MATCH($J1241,SorP!$B$1:$B$6230,0))))</f>
        <v/>
      </c>
      <c r="U1241" s="239"/>
      <c r="V1241" s="269" t="e">
        <f>IF(C1241="",NA(),MATCH($B1241&amp;$C1241,'Smelter Look-up'!$J:$J,0))</f>
        <v>#N/A</v>
      </c>
      <c r="W1241" s="270"/>
      <c r="X1241" s="270">
        <f t="shared" si="37"/>
        <v>0</v>
      </c>
      <c r="Y1241" s="270"/>
      <c r="Z1241" s="270"/>
      <c r="AB1241" s="272" t="str">
        <f t="shared" si="38"/>
        <v/>
      </c>
    </row>
    <row r="1242" spans="1:28" s="271" customFormat="1" ht="20.25" customHeight="1">
      <c r="A1242" s="215"/>
      <c r="B1242" s="216"/>
      <c r="C1242" s="352"/>
      <c r="D1242" s="216"/>
      <c r="E1242" s="216"/>
      <c r="F1242" s="216"/>
      <c r="G1242" s="216"/>
      <c r="H1242" s="217"/>
      <c r="I1242" s="218"/>
      <c r="J1242" s="218"/>
      <c r="K1242" s="267"/>
      <c r="L1242" s="267"/>
      <c r="M1242" s="267"/>
      <c r="N1242" s="267"/>
      <c r="O1242" s="267"/>
      <c r="P1242" s="219"/>
      <c r="Q1242" s="268"/>
      <c r="R1242" s="216" t="str">
        <f ca="1">IF(ISERROR($V1242),"",OFFSET('Smelter Look-up'!$C$4,$V1242-4,0)&amp;"")</f>
        <v/>
      </c>
      <c r="S1242" s="224" t="str">
        <f t="shared" ca="1" si="36"/>
        <v/>
      </c>
      <c r="T1242" s="224" t="str">
        <f ca="1">IF(B1242="","",IF(ISERROR(MATCH($J1242,SorP!$B$1:$B$6230,0)),"",INDIRECT("'SorP'!$A$"&amp;MATCH($J1242,SorP!$B$1:$B$6230,0))))</f>
        <v/>
      </c>
      <c r="U1242" s="239"/>
      <c r="V1242" s="269" t="e">
        <f>IF(C1242="",NA(),MATCH($B1242&amp;$C1242,'Smelter Look-up'!$J:$J,0))</f>
        <v>#N/A</v>
      </c>
      <c r="W1242" s="270"/>
      <c r="X1242" s="270">
        <f t="shared" si="37"/>
        <v>0</v>
      </c>
      <c r="Y1242" s="270"/>
      <c r="Z1242" s="270"/>
      <c r="AB1242" s="272" t="str">
        <f t="shared" si="38"/>
        <v/>
      </c>
    </row>
    <row r="1243" spans="1:28" s="271" customFormat="1" ht="20.25" customHeight="1">
      <c r="A1243" s="215"/>
      <c r="B1243" s="216"/>
      <c r="C1243" s="352"/>
      <c r="D1243" s="216"/>
      <c r="E1243" s="216"/>
      <c r="F1243" s="216"/>
      <c r="G1243" s="216"/>
      <c r="H1243" s="217"/>
      <c r="I1243" s="218"/>
      <c r="J1243" s="218"/>
      <c r="K1243" s="267"/>
      <c r="L1243" s="267"/>
      <c r="M1243" s="267"/>
      <c r="N1243" s="267"/>
      <c r="O1243" s="267"/>
      <c r="P1243" s="219"/>
      <c r="Q1243" s="268"/>
      <c r="R1243" s="216" t="str">
        <f ca="1">IF(ISERROR($V1243),"",OFFSET('Smelter Look-up'!$C$4,$V1243-4,0)&amp;"")</f>
        <v/>
      </c>
      <c r="S1243" s="224" t="str">
        <f t="shared" ca="1" si="36"/>
        <v/>
      </c>
      <c r="T1243" s="224" t="str">
        <f ca="1">IF(B1243="","",IF(ISERROR(MATCH($J1243,SorP!$B$1:$B$6230,0)),"",INDIRECT("'SorP'!$A$"&amp;MATCH($J1243,SorP!$B$1:$B$6230,0))))</f>
        <v/>
      </c>
      <c r="U1243" s="239"/>
      <c r="V1243" s="269" t="e">
        <f>IF(C1243="",NA(),MATCH($B1243&amp;$C1243,'Smelter Look-up'!$J:$J,0))</f>
        <v>#N/A</v>
      </c>
      <c r="W1243" s="270"/>
      <c r="X1243" s="270">
        <f t="shared" si="37"/>
        <v>0</v>
      </c>
      <c r="Y1243" s="270"/>
      <c r="Z1243" s="270"/>
      <c r="AB1243" s="272" t="str">
        <f t="shared" si="38"/>
        <v/>
      </c>
    </row>
    <row r="1244" spans="1:28" s="271" customFormat="1" ht="20.25" customHeight="1">
      <c r="A1244" s="215"/>
      <c r="B1244" s="216"/>
      <c r="C1244" s="352"/>
      <c r="D1244" s="216"/>
      <c r="E1244" s="216"/>
      <c r="F1244" s="216"/>
      <c r="G1244" s="216"/>
      <c r="H1244" s="217"/>
      <c r="I1244" s="218"/>
      <c r="J1244" s="218"/>
      <c r="K1244" s="267"/>
      <c r="L1244" s="267"/>
      <c r="M1244" s="267"/>
      <c r="N1244" s="267"/>
      <c r="O1244" s="267"/>
      <c r="P1244" s="219"/>
      <c r="Q1244" s="268"/>
      <c r="R1244" s="216" t="str">
        <f ca="1">IF(ISERROR($V1244),"",OFFSET('Smelter Look-up'!$C$4,$V1244-4,0)&amp;"")</f>
        <v/>
      </c>
      <c r="S1244" s="224" t="str">
        <f t="shared" ca="1" si="36"/>
        <v/>
      </c>
      <c r="T1244" s="224" t="str">
        <f ca="1">IF(B1244="","",IF(ISERROR(MATCH($J1244,SorP!$B$1:$B$6230,0)),"",INDIRECT("'SorP'!$A$"&amp;MATCH($J1244,SorP!$B$1:$B$6230,0))))</f>
        <v/>
      </c>
      <c r="U1244" s="239"/>
      <c r="V1244" s="269" t="e">
        <f>IF(C1244="",NA(),MATCH($B1244&amp;$C1244,'Smelter Look-up'!$J:$J,0))</f>
        <v>#N/A</v>
      </c>
      <c r="W1244" s="270"/>
      <c r="X1244" s="270">
        <f t="shared" si="37"/>
        <v>0</v>
      </c>
      <c r="Y1244" s="270"/>
      <c r="Z1244" s="270"/>
      <c r="AB1244" s="272" t="str">
        <f t="shared" si="38"/>
        <v/>
      </c>
    </row>
    <row r="1245" spans="1:28" s="271" customFormat="1" ht="20.25" customHeight="1">
      <c r="A1245" s="215"/>
      <c r="B1245" s="216"/>
      <c r="C1245" s="352"/>
      <c r="D1245" s="216"/>
      <c r="E1245" s="216"/>
      <c r="F1245" s="216"/>
      <c r="G1245" s="216"/>
      <c r="H1245" s="217"/>
      <c r="I1245" s="218"/>
      <c r="J1245" s="218"/>
      <c r="K1245" s="267"/>
      <c r="L1245" s="267"/>
      <c r="M1245" s="267"/>
      <c r="N1245" s="267"/>
      <c r="O1245" s="267"/>
      <c r="P1245" s="219"/>
      <c r="Q1245" s="268"/>
      <c r="R1245" s="216" t="str">
        <f ca="1">IF(ISERROR($V1245),"",OFFSET('Smelter Look-up'!$C$4,$V1245-4,0)&amp;"")</f>
        <v/>
      </c>
      <c r="S1245" s="224" t="str">
        <f t="shared" ca="1" si="36"/>
        <v/>
      </c>
      <c r="T1245" s="224" t="str">
        <f ca="1">IF(B1245="","",IF(ISERROR(MATCH($J1245,SorP!$B$1:$B$6230,0)),"",INDIRECT("'SorP'!$A$"&amp;MATCH($J1245,SorP!$B$1:$B$6230,0))))</f>
        <v/>
      </c>
      <c r="U1245" s="239"/>
      <c r="V1245" s="269" t="e">
        <f>IF(C1245="",NA(),MATCH($B1245&amp;$C1245,'Smelter Look-up'!$J:$J,0))</f>
        <v>#N/A</v>
      </c>
      <c r="W1245" s="270"/>
      <c r="X1245" s="270">
        <f t="shared" si="37"/>
        <v>0</v>
      </c>
      <c r="Y1245" s="270"/>
      <c r="Z1245" s="270"/>
      <c r="AB1245" s="272" t="str">
        <f t="shared" si="38"/>
        <v/>
      </c>
    </row>
    <row r="1246" spans="1:28" s="271" customFormat="1" ht="20.25" customHeight="1">
      <c r="A1246" s="215"/>
      <c r="B1246" s="216"/>
      <c r="C1246" s="352"/>
      <c r="D1246" s="216"/>
      <c r="E1246" s="216"/>
      <c r="F1246" s="216"/>
      <c r="G1246" s="216"/>
      <c r="H1246" s="217"/>
      <c r="I1246" s="218"/>
      <c r="J1246" s="218"/>
      <c r="K1246" s="267"/>
      <c r="L1246" s="267"/>
      <c r="M1246" s="267"/>
      <c r="N1246" s="267"/>
      <c r="O1246" s="267"/>
      <c r="P1246" s="219"/>
      <c r="Q1246" s="268"/>
      <c r="R1246" s="216" t="str">
        <f ca="1">IF(ISERROR($V1246),"",OFFSET('Smelter Look-up'!$C$4,$V1246-4,0)&amp;"")</f>
        <v/>
      </c>
      <c r="S1246" s="224" t="str">
        <f t="shared" ca="1" si="36"/>
        <v/>
      </c>
      <c r="T1246" s="224" t="str">
        <f ca="1">IF(B1246="","",IF(ISERROR(MATCH($J1246,SorP!$B$1:$B$6230,0)),"",INDIRECT("'SorP'!$A$"&amp;MATCH($J1246,SorP!$B$1:$B$6230,0))))</f>
        <v/>
      </c>
      <c r="U1246" s="239"/>
      <c r="V1246" s="269" t="e">
        <f>IF(C1246="",NA(),MATCH($B1246&amp;$C1246,'Smelter Look-up'!$J:$J,0))</f>
        <v>#N/A</v>
      </c>
      <c r="W1246" s="270"/>
      <c r="X1246" s="270">
        <f t="shared" si="37"/>
        <v>0</v>
      </c>
      <c r="Y1246" s="270"/>
      <c r="Z1246" s="270"/>
      <c r="AB1246" s="272" t="str">
        <f t="shared" si="38"/>
        <v/>
      </c>
    </row>
    <row r="1247" spans="1:28" s="271" customFormat="1" ht="20.25" customHeight="1">
      <c r="A1247" s="215"/>
      <c r="B1247" s="216"/>
      <c r="C1247" s="352"/>
      <c r="D1247" s="216"/>
      <c r="E1247" s="216"/>
      <c r="F1247" s="216"/>
      <c r="G1247" s="216"/>
      <c r="H1247" s="217"/>
      <c r="I1247" s="218"/>
      <c r="J1247" s="218"/>
      <c r="K1247" s="267"/>
      <c r="L1247" s="267"/>
      <c r="M1247" s="267"/>
      <c r="N1247" s="267"/>
      <c r="O1247" s="267"/>
      <c r="P1247" s="219"/>
      <c r="Q1247" s="268"/>
      <c r="R1247" s="216" t="str">
        <f ca="1">IF(ISERROR($V1247),"",OFFSET('Smelter Look-up'!$C$4,$V1247-4,0)&amp;"")</f>
        <v/>
      </c>
      <c r="S1247" s="224" t="str">
        <f t="shared" ca="1" si="36"/>
        <v/>
      </c>
      <c r="T1247" s="224" t="str">
        <f ca="1">IF(B1247="","",IF(ISERROR(MATCH($J1247,SorP!$B$1:$B$6230,0)),"",INDIRECT("'SorP'!$A$"&amp;MATCH($J1247,SorP!$B$1:$B$6230,0))))</f>
        <v/>
      </c>
      <c r="U1247" s="239"/>
      <c r="V1247" s="269" t="e">
        <f>IF(C1247="",NA(),MATCH($B1247&amp;$C1247,'Smelter Look-up'!$J:$J,0))</f>
        <v>#N/A</v>
      </c>
      <c r="W1247" s="270"/>
      <c r="X1247" s="270">
        <f t="shared" si="37"/>
        <v>0</v>
      </c>
      <c r="Y1247" s="270"/>
      <c r="Z1247" s="270"/>
      <c r="AB1247" s="272" t="str">
        <f t="shared" si="38"/>
        <v/>
      </c>
    </row>
    <row r="1248" spans="1:28" s="271" customFormat="1" ht="20.25" customHeight="1">
      <c r="A1248" s="215"/>
      <c r="B1248" s="216"/>
      <c r="C1248" s="352"/>
      <c r="D1248" s="216"/>
      <c r="E1248" s="216"/>
      <c r="F1248" s="216"/>
      <c r="G1248" s="216"/>
      <c r="H1248" s="217"/>
      <c r="I1248" s="218"/>
      <c r="J1248" s="218"/>
      <c r="K1248" s="267"/>
      <c r="L1248" s="267"/>
      <c r="M1248" s="267"/>
      <c r="N1248" s="267"/>
      <c r="O1248" s="267"/>
      <c r="P1248" s="219"/>
      <c r="Q1248" s="268"/>
      <c r="R1248" s="216" t="str">
        <f ca="1">IF(ISERROR($V1248),"",OFFSET('Smelter Look-up'!$C$4,$V1248-4,0)&amp;"")</f>
        <v/>
      </c>
      <c r="S1248" s="224" t="str">
        <f t="shared" ca="1" si="36"/>
        <v/>
      </c>
      <c r="T1248" s="224" t="str">
        <f ca="1">IF(B1248="","",IF(ISERROR(MATCH($J1248,SorP!$B$1:$B$6230,0)),"",INDIRECT("'SorP'!$A$"&amp;MATCH($J1248,SorP!$B$1:$B$6230,0))))</f>
        <v/>
      </c>
      <c r="U1248" s="239"/>
      <c r="V1248" s="269" t="e">
        <f>IF(C1248="",NA(),MATCH($B1248&amp;$C1248,'Smelter Look-up'!$J:$J,0))</f>
        <v>#N/A</v>
      </c>
      <c r="W1248" s="270"/>
      <c r="X1248" s="270">
        <f t="shared" si="37"/>
        <v>0</v>
      </c>
      <c r="Y1248" s="270"/>
      <c r="Z1248" s="270"/>
      <c r="AB1248" s="272" t="str">
        <f t="shared" si="38"/>
        <v/>
      </c>
    </row>
    <row r="1249" spans="1:28" s="271" customFormat="1" ht="20.25" customHeight="1">
      <c r="A1249" s="215"/>
      <c r="B1249" s="216"/>
      <c r="C1249" s="352"/>
      <c r="D1249" s="216"/>
      <c r="E1249" s="216"/>
      <c r="F1249" s="216"/>
      <c r="G1249" s="216"/>
      <c r="H1249" s="217"/>
      <c r="I1249" s="218"/>
      <c r="J1249" s="218"/>
      <c r="K1249" s="267"/>
      <c r="L1249" s="267"/>
      <c r="M1249" s="267"/>
      <c r="N1249" s="267"/>
      <c r="O1249" s="267"/>
      <c r="P1249" s="219"/>
      <c r="Q1249" s="268"/>
      <c r="R1249" s="216" t="str">
        <f ca="1">IF(ISERROR($V1249),"",OFFSET('Smelter Look-up'!$C$4,$V1249-4,0)&amp;"")</f>
        <v/>
      </c>
      <c r="S1249" s="224" t="str">
        <f t="shared" ca="1" si="36"/>
        <v/>
      </c>
      <c r="T1249" s="224" t="str">
        <f ca="1">IF(B1249="","",IF(ISERROR(MATCH($J1249,SorP!$B$1:$B$6230,0)),"",INDIRECT("'SorP'!$A$"&amp;MATCH($J1249,SorP!$B$1:$B$6230,0))))</f>
        <v/>
      </c>
      <c r="U1249" s="239"/>
      <c r="V1249" s="269" t="e">
        <f>IF(C1249="",NA(),MATCH($B1249&amp;$C1249,'Smelter Look-up'!$J:$J,0))</f>
        <v>#N/A</v>
      </c>
      <c r="W1249" s="270"/>
      <c r="X1249" s="270">
        <f t="shared" si="37"/>
        <v>0</v>
      </c>
      <c r="Y1249" s="270"/>
      <c r="Z1249" s="270"/>
      <c r="AB1249" s="272" t="str">
        <f t="shared" si="38"/>
        <v/>
      </c>
    </row>
    <row r="1250" spans="1:28" s="271" customFormat="1" ht="20.25" customHeight="1">
      <c r="A1250" s="215"/>
      <c r="B1250" s="216"/>
      <c r="C1250" s="352"/>
      <c r="D1250" s="216"/>
      <c r="E1250" s="216"/>
      <c r="F1250" s="216"/>
      <c r="G1250" s="216"/>
      <c r="H1250" s="217"/>
      <c r="I1250" s="218"/>
      <c r="J1250" s="218"/>
      <c r="K1250" s="267"/>
      <c r="L1250" s="267"/>
      <c r="M1250" s="267"/>
      <c r="N1250" s="267"/>
      <c r="O1250" s="267"/>
      <c r="P1250" s="219"/>
      <c r="Q1250" s="268"/>
      <c r="R1250" s="216" t="str">
        <f ca="1">IF(ISERROR($V1250),"",OFFSET('Smelter Look-up'!$C$4,$V1250-4,0)&amp;"")</f>
        <v/>
      </c>
      <c r="S1250" s="224" t="str">
        <f t="shared" ca="1" si="36"/>
        <v/>
      </c>
      <c r="T1250" s="224" t="str">
        <f ca="1">IF(B1250="","",IF(ISERROR(MATCH($J1250,SorP!$B$1:$B$6230,0)),"",INDIRECT("'SorP'!$A$"&amp;MATCH($J1250,SorP!$B$1:$B$6230,0))))</f>
        <v/>
      </c>
      <c r="U1250" s="239"/>
      <c r="V1250" s="269" t="e">
        <f>IF(C1250="",NA(),MATCH($B1250&amp;$C1250,'Smelter Look-up'!$J:$J,0))</f>
        <v>#N/A</v>
      </c>
      <c r="W1250" s="270"/>
      <c r="X1250" s="270">
        <f t="shared" si="37"/>
        <v>0</v>
      </c>
      <c r="Y1250" s="270"/>
      <c r="Z1250" s="270"/>
      <c r="AB1250" s="272" t="str">
        <f t="shared" si="38"/>
        <v/>
      </c>
    </row>
    <row r="1251" spans="1:28" s="271" customFormat="1" ht="20.25" customHeight="1">
      <c r="A1251" s="215"/>
      <c r="B1251" s="216"/>
      <c r="C1251" s="352"/>
      <c r="D1251" s="216"/>
      <c r="E1251" s="216"/>
      <c r="F1251" s="216"/>
      <c r="G1251" s="216"/>
      <c r="H1251" s="217"/>
      <c r="I1251" s="218"/>
      <c r="J1251" s="218"/>
      <c r="K1251" s="267"/>
      <c r="L1251" s="267"/>
      <c r="M1251" s="267"/>
      <c r="N1251" s="267"/>
      <c r="O1251" s="267"/>
      <c r="P1251" s="219"/>
      <c r="Q1251" s="268"/>
      <c r="R1251" s="216" t="str">
        <f ca="1">IF(ISERROR($V1251),"",OFFSET('Smelter Look-up'!$C$4,$V1251-4,0)&amp;"")</f>
        <v/>
      </c>
      <c r="S1251" s="224" t="str">
        <f t="shared" ca="1" si="36"/>
        <v/>
      </c>
      <c r="T1251" s="224" t="str">
        <f ca="1">IF(B1251="","",IF(ISERROR(MATCH($J1251,SorP!$B$1:$B$6230,0)),"",INDIRECT("'SorP'!$A$"&amp;MATCH($J1251,SorP!$B$1:$B$6230,0))))</f>
        <v/>
      </c>
      <c r="U1251" s="239"/>
      <c r="V1251" s="269" t="e">
        <f>IF(C1251="",NA(),MATCH($B1251&amp;$C1251,'Smelter Look-up'!$J:$J,0))</f>
        <v>#N/A</v>
      </c>
      <c r="W1251" s="270"/>
      <c r="X1251" s="270">
        <f t="shared" si="37"/>
        <v>0</v>
      </c>
      <c r="Y1251" s="270"/>
      <c r="Z1251" s="270"/>
      <c r="AB1251" s="272" t="str">
        <f t="shared" si="38"/>
        <v/>
      </c>
    </row>
    <row r="1252" spans="1:28" s="271" customFormat="1" ht="20.25" customHeight="1">
      <c r="A1252" s="215"/>
      <c r="B1252" s="216"/>
      <c r="C1252" s="352"/>
      <c r="D1252" s="216"/>
      <c r="E1252" s="216"/>
      <c r="F1252" s="216"/>
      <c r="G1252" s="216"/>
      <c r="H1252" s="217"/>
      <c r="I1252" s="218"/>
      <c r="J1252" s="218"/>
      <c r="K1252" s="267"/>
      <c r="L1252" s="267"/>
      <c r="M1252" s="267"/>
      <c r="N1252" s="267"/>
      <c r="O1252" s="267"/>
      <c r="P1252" s="219"/>
      <c r="Q1252" s="268"/>
      <c r="R1252" s="216" t="str">
        <f ca="1">IF(ISERROR($V1252),"",OFFSET('Smelter Look-up'!$C$4,$V1252-4,0)&amp;"")</f>
        <v/>
      </c>
      <c r="S1252" s="224" t="str">
        <f t="shared" ca="1" si="36"/>
        <v/>
      </c>
      <c r="T1252" s="224" t="str">
        <f ca="1">IF(B1252="","",IF(ISERROR(MATCH($J1252,SorP!$B$1:$B$6230,0)),"",INDIRECT("'SorP'!$A$"&amp;MATCH($J1252,SorP!$B$1:$B$6230,0))))</f>
        <v/>
      </c>
      <c r="U1252" s="239"/>
      <c r="V1252" s="269" t="e">
        <f>IF(C1252="",NA(),MATCH($B1252&amp;$C1252,'Smelter Look-up'!$J:$J,0))</f>
        <v>#N/A</v>
      </c>
      <c r="W1252" s="270"/>
      <c r="X1252" s="270">
        <f t="shared" si="37"/>
        <v>0</v>
      </c>
      <c r="Y1252" s="270"/>
      <c r="Z1252" s="270"/>
      <c r="AB1252" s="272" t="str">
        <f t="shared" si="38"/>
        <v/>
      </c>
    </row>
    <row r="1253" spans="1:28" s="271" customFormat="1" ht="20.25" customHeight="1">
      <c r="A1253" s="215"/>
      <c r="B1253" s="216"/>
      <c r="C1253" s="352"/>
      <c r="D1253" s="216"/>
      <c r="E1253" s="216"/>
      <c r="F1253" s="216"/>
      <c r="G1253" s="216"/>
      <c r="H1253" s="217"/>
      <c r="I1253" s="218"/>
      <c r="J1253" s="218"/>
      <c r="K1253" s="267"/>
      <c r="L1253" s="267"/>
      <c r="M1253" s="267"/>
      <c r="N1253" s="267"/>
      <c r="O1253" s="267"/>
      <c r="P1253" s="219"/>
      <c r="Q1253" s="268"/>
      <c r="R1253" s="216" t="str">
        <f ca="1">IF(ISERROR($V1253),"",OFFSET('Smelter Look-up'!$C$4,$V1253-4,0)&amp;"")</f>
        <v/>
      </c>
      <c r="S1253" s="224" t="str">
        <f t="shared" ca="1" si="36"/>
        <v/>
      </c>
      <c r="T1253" s="224" t="str">
        <f ca="1">IF(B1253="","",IF(ISERROR(MATCH($J1253,SorP!$B$1:$B$6230,0)),"",INDIRECT("'SorP'!$A$"&amp;MATCH($J1253,SorP!$B$1:$B$6230,0))))</f>
        <v/>
      </c>
      <c r="U1253" s="239"/>
      <c r="V1253" s="269" t="e">
        <f>IF(C1253="",NA(),MATCH($B1253&amp;$C1253,'Smelter Look-up'!$J:$J,0))</f>
        <v>#N/A</v>
      </c>
      <c r="W1253" s="270"/>
      <c r="X1253" s="270">
        <f t="shared" si="37"/>
        <v>0</v>
      </c>
      <c r="Y1253" s="270"/>
      <c r="Z1253" s="270"/>
      <c r="AB1253" s="272" t="str">
        <f t="shared" si="38"/>
        <v/>
      </c>
    </row>
    <row r="1254" spans="1:28" s="271" customFormat="1" ht="20.25" customHeight="1">
      <c r="A1254" s="215"/>
      <c r="B1254" s="216"/>
      <c r="C1254" s="352"/>
      <c r="D1254" s="216"/>
      <c r="E1254" s="216"/>
      <c r="F1254" s="216"/>
      <c r="G1254" s="216"/>
      <c r="H1254" s="217"/>
      <c r="I1254" s="218"/>
      <c r="J1254" s="218"/>
      <c r="K1254" s="267"/>
      <c r="L1254" s="267"/>
      <c r="M1254" s="267"/>
      <c r="N1254" s="267"/>
      <c r="O1254" s="267"/>
      <c r="P1254" s="219"/>
      <c r="Q1254" s="268"/>
      <c r="R1254" s="216" t="str">
        <f ca="1">IF(ISERROR($V1254),"",OFFSET('Smelter Look-up'!$C$4,$V1254-4,0)&amp;"")</f>
        <v/>
      </c>
      <c r="S1254" s="224" t="str">
        <f t="shared" ca="1" si="36"/>
        <v/>
      </c>
      <c r="T1254" s="224" t="str">
        <f ca="1">IF(B1254="","",IF(ISERROR(MATCH($J1254,SorP!$B$1:$B$6230,0)),"",INDIRECT("'SorP'!$A$"&amp;MATCH($J1254,SorP!$B$1:$B$6230,0))))</f>
        <v/>
      </c>
      <c r="U1254" s="239"/>
      <c r="V1254" s="269" t="e">
        <f>IF(C1254="",NA(),MATCH($B1254&amp;$C1254,'Smelter Look-up'!$J:$J,0))</f>
        <v>#N/A</v>
      </c>
      <c r="W1254" s="270"/>
      <c r="X1254" s="270">
        <f t="shared" si="37"/>
        <v>0</v>
      </c>
      <c r="Y1254" s="270"/>
      <c r="Z1254" s="270"/>
      <c r="AB1254" s="272" t="str">
        <f t="shared" si="38"/>
        <v/>
      </c>
    </row>
    <row r="1255" spans="1:28" s="271" customFormat="1" ht="20.25" customHeight="1">
      <c r="A1255" s="215"/>
      <c r="B1255" s="216"/>
      <c r="C1255" s="352"/>
      <c r="D1255" s="216"/>
      <c r="E1255" s="216"/>
      <c r="F1255" s="216"/>
      <c r="G1255" s="216"/>
      <c r="H1255" s="217"/>
      <c r="I1255" s="218"/>
      <c r="J1255" s="218"/>
      <c r="K1255" s="267"/>
      <c r="L1255" s="267"/>
      <c r="M1255" s="267"/>
      <c r="N1255" s="267"/>
      <c r="O1255" s="267"/>
      <c r="P1255" s="219"/>
      <c r="Q1255" s="268"/>
      <c r="R1255" s="216" t="str">
        <f ca="1">IF(ISERROR($V1255),"",OFFSET('Smelter Look-up'!$C$4,$V1255-4,0)&amp;"")</f>
        <v/>
      </c>
      <c r="S1255" s="224" t="str">
        <f t="shared" ca="1" si="36"/>
        <v/>
      </c>
      <c r="T1255" s="224" t="str">
        <f ca="1">IF(B1255="","",IF(ISERROR(MATCH($J1255,SorP!$B$1:$B$6230,0)),"",INDIRECT("'SorP'!$A$"&amp;MATCH($J1255,SorP!$B$1:$B$6230,0))))</f>
        <v/>
      </c>
      <c r="U1255" s="239"/>
      <c r="V1255" s="269" t="e">
        <f>IF(C1255="",NA(),MATCH($B1255&amp;$C1255,'Smelter Look-up'!$J:$J,0))</f>
        <v>#N/A</v>
      </c>
      <c r="W1255" s="270"/>
      <c r="X1255" s="270">
        <f t="shared" si="37"/>
        <v>0</v>
      </c>
      <c r="Y1255" s="270"/>
      <c r="Z1255" s="270"/>
      <c r="AB1255" s="272" t="str">
        <f t="shared" si="38"/>
        <v/>
      </c>
    </row>
    <row r="1256" spans="1:28" s="271" customFormat="1" ht="20.25" customHeight="1">
      <c r="A1256" s="215"/>
      <c r="B1256" s="363"/>
      <c r="C1256" s="364"/>
      <c r="D1256" s="216"/>
      <c r="E1256" s="216"/>
      <c r="F1256" s="216"/>
      <c r="G1256" s="216"/>
      <c r="H1256" s="217"/>
      <c r="I1256" s="218"/>
      <c r="J1256" s="218"/>
      <c r="K1256" s="267"/>
      <c r="L1256" s="267"/>
      <c r="M1256" s="267"/>
      <c r="N1256" s="267"/>
      <c r="O1256" s="267"/>
      <c r="P1256" s="219"/>
      <c r="Q1256" s="268"/>
      <c r="R1256" s="216" t="str">
        <f ca="1">IF(ISERROR($V1256),"",OFFSET('Smelter Look-up'!$C$4,$V1256-4,0)&amp;"")</f>
        <v/>
      </c>
      <c r="S1256" s="224" t="str">
        <f t="shared" ca="1" si="36"/>
        <v/>
      </c>
      <c r="T1256" s="224" t="str">
        <f ca="1">IF(B1256="","",IF(ISERROR(MATCH($J1256,SorP!$B$1:$B$6230,0)),"",INDIRECT("'SorP'!$A$"&amp;MATCH($J1256,SorP!$B$1:$B$6230,0))))</f>
        <v/>
      </c>
      <c r="U1256" s="239"/>
      <c r="V1256" s="269" t="e">
        <f>IF(C1256="",NA(),MATCH($B1256&amp;$C1256,'Smelter Look-up'!$J:$J,0))</f>
        <v>#N/A</v>
      </c>
      <c r="W1256" s="270"/>
      <c r="X1256" s="270">
        <f t="shared" si="37"/>
        <v>0</v>
      </c>
      <c r="Y1256" s="270"/>
      <c r="Z1256" s="270"/>
      <c r="AB1256" s="272" t="str">
        <f t="shared" si="38"/>
        <v/>
      </c>
    </row>
    <row r="1257" spans="1:28" s="271" customFormat="1" ht="20.25" customHeight="1">
      <c r="A1257" s="215"/>
      <c r="B1257" s="363"/>
      <c r="C1257" s="364"/>
      <c r="D1257" s="216"/>
      <c r="E1257" s="216"/>
      <c r="F1257" s="216"/>
      <c r="G1257" s="216"/>
      <c r="H1257" s="217"/>
      <c r="I1257" s="218"/>
      <c r="J1257" s="218"/>
      <c r="K1257" s="267"/>
      <c r="L1257" s="267"/>
      <c r="M1257" s="267"/>
      <c r="N1257" s="267"/>
      <c r="O1257" s="267"/>
      <c r="P1257" s="219"/>
      <c r="Q1257" s="268"/>
      <c r="R1257" s="216" t="str">
        <f ca="1">IF(ISERROR($V1257),"",OFFSET('Smelter Look-up'!$C$4,$V1257-4,0)&amp;"")</f>
        <v/>
      </c>
      <c r="S1257" s="224" t="str">
        <f t="shared" ca="1" si="36"/>
        <v/>
      </c>
      <c r="T1257" s="224" t="str">
        <f ca="1">IF(B1257="","",IF(ISERROR(MATCH($J1257,SorP!$B$1:$B$6230,0)),"",INDIRECT("'SorP'!$A$"&amp;MATCH($J1257,SorP!$B$1:$B$6230,0))))</f>
        <v/>
      </c>
      <c r="U1257" s="239"/>
      <c r="V1257" s="269" t="e">
        <f>IF(C1257="",NA(),MATCH($B1257&amp;$C1257,'Smelter Look-up'!$J:$J,0))</f>
        <v>#N/A</v>
      </c>
      <c r="W1257" s="270"/>
      <c r="X1257" s="270">
        <f t="shared" si="37"/>
        <v>0</v>
      </c>
      <c r="Y1257" s="270"/>
      <c r="Z1257" s="270"/>
      <c r="AB1257" s="272" t="str">
        <f t="shared" si="38"/>
        <v/>
      </c>
    </row>
    <row r="1258" spans="1:28" s="271" customFormat="1" ht="20.25" customHeight="1">
      <c r="A1258" s="215"/>
      <c r="B1258" s="363"/>
      <c r="C1258" s="364"/>
      <c r="D1258" s="216"/>
      <c r="E1258" s="216"/>
      <c r="F1258" s="216"/>
      <c r="G1258" s="216"/>
      <c r="H1258" s="217"/>
      <c r="I1258" s="218"/>
      <c r="J1258" s="218"/>
      <c r="K1258" s="267"/>
      <c r="L1258" s="267"/>
      <c r="M1258" s="267"/>
      <c r="N1258" s="267"/>
      <c r="O1258" s="267"/>
      <c r="P1258" s="219"/>
      <c r="Q1258" s="268"/>
      <c r="R1258" s="216" t="str">
        <f ca="1">IF(ISERROR($V1258),"",OFFSET('Smelter Look-up'!$C$4,$V1258-4,0)&amp;"")</f>
        <v/>
      </c>
      <c r="S1258" s="224" t="str">
        <f t="shared" ca="1" si="36"/>
        <v/>
      </c>
      <c r="T1258" s="224" t="str">
        <f ca="1">IF(B1258="","",IF(ISERROR(MATCH($J1258,SorP!$B$1:$B$6230,0)),"",INDIRECT("'SorP'!$A$"&amp;MATCH($J1258,SorP!$B$1:$B$6230,0))))</f>
        <v/>
      </c>
      <c r="U1258" s="239"/>
      <c r="V1258" s="269" t="e">
        <f>IF(C1258="",NA(),MATCH($B1258&amp;$C1258,'Smelter Look-up'!$J:$J,0))</f>
        <v>#N/A</v>
      </c>
      <c r="W1258" s="270"/>
      <c r="X1258" s="270">
        <f t="shared" si="37"/>
        <v>0</v>
      </c>
      <c r="Y1258" s="270"/>
      <c r="Z1258" s="270"/>
      <c r="AB1258" s="272" t="str">
        <f t="shared" si="38"/>
        <v/>
      </c>
    </row>
    <row r="1259" spans="1:28" s="271" customFormat="1" ht="20.25" customHeight="1">
      <c r="A1259" s="215"/>
      <c r="B1259" s="365"/>
      <c r="C1259" s="365"/>
      <c r="D1259" s="216"/>
      <c r="E1259" s="216"/>
      <c r="F1259" s="216"/>
      <c r="G1259" s="216"/>
      <c r="H1259" s="217"/>
      <c r="I1259" s="218"/>
      <c r="J1259" s="218"/>
      <c r="K1259" s="267"/>
      <c r="L1259" s="267"/>
      <c r="M1259" s="267"/>
      <c r="N1259" s="267"/>
      <c r="O1259" s="267"/>
      <c r="P1259" s="219"/>
      <c r="Q1259" s="268"/>
      <c r="R1259" s="216" t="str">
        <f ca="1">IF(ISERROR($V1259),"",OFFSET('Smelter Look-up'!$C$4,$V1259-4,0)&amp;"")</f>
        <v/>
      </c>
      <c r="S1259" s="224" t="str">
        <f t="shared" ca="1" si="36"/>
        <v/>
      </c>
      <c r="T1259" s="224" t="str">
        <f ca="1">IF(B1259="","",IF(ISERROR(MATCH($J1259,SorP!$B$1:$B$6230,0)),"",INDIRECT("'SorP'!$A$"&amp;MATCH($J1259,SorP!$B$1:$B$6230,0))))</f>
        <v/>
      </c>
      <c r="U1259" s="239"/>
      <c r="V1259" s="269" t="e">
        <f>IF(C1259="",NA(),MATCH($B1259&amp;$C1259,'Smelter Look-up'!$J:$J,0))</f>
        <v>#N/A</v>
      </c>
      <c r="W1259" s="270"/>
      <c r="X1259" s="270">
        <f t="shared" si="37"/>
        <v>0</v>
      </c>
      <c r="Y1259" s="270"/>
      <c r="Z1259" s="270"/>
      <c r="AB1259" s="272" t="str">
        <f t="shared" si="38"/>
        <v/>
      </c>
    </row>
    <row r="1260" spans="1:28" s="271" customFormat="1" ht="20.25" customHeight="1">
      <c r="A1260" s="215"/>
      <c r="B1260" s="365"/>
      <c r="C1260" s="365"/>
      <c r="D1260" s="216"/>
      <c r="E1260" s="216"/>
      <c r="F1260" s="216"/>
      <c r="G1260" s="216"/>
      <c r="H1260" s="217"/>
      <c r="I1260" s="218"/>
      <c r="J1260" s="218"/>
      <c r="K1260" s="267"/>
      <c r="L1260" s="267"/>
      <c r="M1260" s="267"/>
      <c r="N1260" s="267"/>
      <c r="O1260" s="267"/>
      <c r="P1260" s="219"/>
      <c r="Q1260" s="268"/>
      <c r="R1260" s="216" t="str">
        <f ca="1">IF(ISERROR($V1260),"",OFFSET('Smelter Look-up'!$C$4,$V1260-4,0)&amp;"")</f>
        <v/>
      </c>
      <c r="S1260" s="224" t="str">
        <f t="shared" ca="1" si="36"/>
        <v/>
      </c>
      <c r="T1260" s="224" t="str">
        <f ca="1">IF(B1260="","",IF(ISERROR(MATCH($J1260,SorP!$B$1:$B$6230,0)),"",INDIRECT("'SorP'!$A$"&amp;MATCH($J1260,SorP!$B$1:$B$6230,0))))</f>
        <v/>
      </c>
      <c r="U1260" s="239"/>
      <c r="V1260" s="269" t="e">
        <f>IF(C1260="",NA(),MATCH($B1260&amp;$C1260,'Smelter Look-up'!$J:$J,0))</f>
        <v>#N/A</v>
      </c>
      <c r="W1260" s="270"/>
      <c r="X1260" s="270">
        <f t="shared" si="37"/>
        <v>0</v>
      </c>
      <c r="Y1260" s="270"/>
      <c r="Z1260" s="270"/>
      <c r="AB1260" s="272" t="str">
        <f t="shared" si="38"/>
        <v/>
      </c>
    </row>
    <row r="1261" spans="1:28" s="271" customFormat="1" ht="20.25" customHeight="1">
      <c r="A1261" s="215"/>
      <c r="B1261" s="365"/>
      <c r="C1261" s="365"/>
      <c r="D1261" s="216"/>
      <c r="E1261" s="216"/>
      <c r="F1261" s="216"/>
      <c r="G1261" s="216"/>
      <c r="H1261" s="217"/>
      <c r="I1261" s="218"/>
      <c r="J1261" s="218"/>
      <c r="K1261" s="267"/>
      <c r="L1261" s="267"/>
      <c r="M1261" s="267"/>
      <c r="N1261" s="267"/>
      <c r="O1261" s="267"/>
      <c r="P1261" s="219"/>
      <c r="Q1261" s="268"/>
      <c r="R1261" s="216" t="str">
        <f ca="1">IF(ISERROR($V1261),"",OFFSET('Smelter Look-up'!$C$4,$V1261-4,0)&amp;"")</f>
        <v/>
      </c>
      <c r="S1261" s="224" t="str">
        <f t="shared" ca="1" si="36"/>
        <v/>
      </c>
      <c r="T1261" s="224" t="str">
        <f ca="1">IF(B1261="","",IF(ISERROR(MATCH($J1261,SorP!$B$1:$B$6230,0)),"",INDIRECT("'SorP'!$A$"&amp;MATCH($J1261,SorP!$B$1:$B$6230,0))))</f>
        <v/>
      </c>
      <c r="U1261" s="239"/>
      <c r="V1261" s="269" t="e">
        <f>IF(C1261="",NA(),MATCH($B1261&amp;$C1261,'Smelter Look-up'!$J:$J,0))</f>
        <v>#N/A</v>
      </c>
      <c r="W1261" s="270"/>
      <c r="X1261" s="270">
        <f t="shared" si="37"/>
        <v>0</v>
      </c>
      <c r="Y1261" s="270"/>
      <c r="Z1261" s="270"/>
      <c r="AB1261" s="272" t="str">
        <f t="shared" si="38"/>
        <v/>
      </c>
    </row>
    <row r="1262" spans="1:28" s="271" customFormat="1" ht="20.25" customHeight="1">
      <c r="A1262" s="215"/>
      <c r="B1262" s="365"/>
      <c r="C1262" s="365"/>
      <c r="D1262" s="216"/>
      <c r="E1262" s="216"/>
      <c r="F1262" s="216"/>
      <c r="G1262" s="216"/>
      <c r="H1262" s="217"/>
      <c r="I1262" s="218"/>
      <c r="J1262" s="218"/>
      <c r="K1262" s="267"/>
      <c r="L1262" s="267"/>
      <c r="M1262" s="267"/>
      <c r="N1262" s="267"/>
      <c r="O1262" s="267"/>
      <c r="P1262" s="219"/>
      <c r="Q1262" s="268"/>
      <c r="R1262" s="216" t="str">
        <f ca="1">IF(ISERROR($V1262),"",OFFSET('Smelter Look-up'!$C$4,$V1262-4,0)&amp;"")</f>
        <v/>
      </c>
      <c r="S1262" s="224" t="str">
        <f t="shared" ca="1" si="36"/>
        <v/>
      </c>
      <c r="T1262" s="224" t="str">
        <f ca="1">IF(B1262="","",IF(ISERROR(MATCH($J1262,SorP!$B$1:$B$6230,0)),"",INDIRECT("'SorP'!$A$"&amp;MATCH($J1262,SorP!$B$1:$B$6230,0))))</f>
        <v/>
      </c>
      <c r="U1262" s="239"/>
      <c r="V1262" s="269" t="e">
        <f>IF(C1262="",NA(),MATCH($B1262&amp;$C1262,'Smelter Look-up'!$J:$J,0))</f>
        <v>#N/A</v>
      </c>
      <c r="W1262" s="270"/>
      <c r="X1262" s="270">
        <f t="shared" si="37"/>
        <v>0</v>
      </c>
      <c r="Y1262" s="270"/>
      <c r="Z1262" s="270"/>
      <c r="AB1262" s="272" t="str">
        <f t="shared" si="38"/>
        <v/>
      </c>
    </row>
    <row r="1263" spans="1:28" s="271" customFormat="1" ht="20.25" customHeight="1">
      <c r="A1263" s="215"/>
      <c r="B1263" s="365"/>
      <c r="C1263" s="365"/>
      <c r="D1263" s="216"/>
      <c r="E1263" s="216"/>
      <c r="F1263" s="216"/>
      <c r="G1263" s="216"/>
      <c r="H1263" s="217"/>
      <c r="I1263" s="218"/>
      <c r="J1263" s="218"/>
      <c r="K1263" s="267"/>
      <c r="L1263" s="267"/>
      <c r="M1263" s="267"/>
      <c r="N1263" s="267"/>
      <c r="O1263" s="267"/>
      <c r="P1263" s="219"/>
      <c r="Q1263" s="268"/>
      <c r="R1263" s="216" t="str">
        <f ca="1">IF(ISERROR($V1263),"",OFFSET('Smelter Look-up'!$C$4,$V1263-4,0)&amp;"")</f>
        <v/>
      </c>
      <c r="S1263" s="224" t="str">
        <f t="shared" ca="1" si="36"/>
        <v/>
      </c>
      <c r="T1263" s="224" t="str">
        <f ca="1">IF(B1263="","",IF(ISERROR(MATCH($J1263,SorP!$B$1:$B$6230,0)),"",INDIRECT("'SorP'!$A$"&amp;MATCH($J1263,SorP!$B$1:$B$6230,0))))</f>
        <v/>
      </c>
      <c r="U1263" s="239"/>
      <c r="V1263" s="269" t="e">
        <f>IF(C1263="",NA(),MATCH($B1263&amp;$C1263,'Smelter Look-up'!$J:$J,0))</f>
        <v>#N/A</v>
      </c>
      <c r="W1263" s="270"/>
      <c r="X1263" s="270">
        <f t="shared" si="37"/>
        <v>0</v>
      </c>
      <c r="Y1263" s="270"/>
      <c r="Z1263" s="270"/>
      <c r="AB1263" s="272" t="str">
        <f t="shared" si="38"/>
        <v/>
      </c>
    </row>
    <row r="1264" spans="1:28" s="271" customFormat="1" ht="20.25" customHeight="1">
      <c r="A1264" s="215"/>
      <c r="B1264" s="366"/>
      <c r="C1264" s="366"/>
      <c r="D1264" s="216"/>
      <c r="E1264" s="216"/>
      <c r="F1264" s="216"/>
      <c r="G1264" s="216"/>
      <c r="H1264" s="217"/>
      <c r="I1264" s="218"/>
      <c r="J1264" s="218"/>
      <c r="K1264" s="267"/>
      <c r="L1264" s="267"/>
      <c r="M1264" s="267"/>
      <c r="N1264" s="267"/>
      <c r="O1264" s="267"/>
      <c r="P1264" s="219"/>
      <c r="Q1264" s="268"/>
      <c r="R1264" s="216" t="str">
        <f ca="1">IF(ISERROR($V1264),"",OFFSET('Smelter Look-up'!$C$4,$V1264-4,0)&amp;"")</f>
        <v/>
      </c>
      <c r="S1264" s="224" t="str">
        <f t="shared" ref="S1264:S1316" ca="1" si="39">IF(B1264="","",IF(ISERROR(MATCH($E1264,CL,0)),"Unknown",INDIRECT("'C'!$A$"&amp;MATCH($E1264,CL,0)+1)))</f>
        <v/>
      </c>
      <c r="T1264" s="224" t="str">
        <f ca="1">IF(B1264="","",IF(ISERROR(MATCH($J1264,SorP!$B$1:$B$6230,0)),"",INDIRECT("'SorP'!$A$"&amp;MATCH($J1264,SorP!$B$1:$B$6230,0))))</f>
        <v/>
      </c>
      <c r="U1264" s="239"/>
      <c r="V1264" s="269" t="e">
        <f>IF(C1264="",NA(),MATCH($B1264&amp;$C1264,'Smelter Look-up'!$J:$J,0))</f>
        <v>#N/A</v>
      </c>
      <c r="W1264" s="270"/>
      <c r="X1264" s="270">
        <f t="shared" ref="X1264:X1316" si="40">IF(AND(C1264="Smelter not listed",OR(LEN(D1264)=0,LEN(E1264)=0)),1,0)</f>
        <v>0</v>
      </c>
      <c r="Y1264" s="270"/>
      <c r="Z1264" s="270"/>
      <c r="AB1264" s="272" t="str">
        <f t="shared" ref="AB1264:AB1316" si="41">B1264&amp;C1264</f>
        <v/>
      </c>
    </row>
    <row r="1265" spans="1:28" s="271" customFormat="1" ht="20.25" customHeight="1">
      <c r="A1265" s="215"/>
      <c r="B1265" s="365"/>
      <c r="C1265" s="367"/>
      <c r="D1265" s="216"/>
      <c r="E1265" s="216"/>
      <c r="F1265" s="216"/>
      <c r="G1265" s="216"/>
      <c r="H1265" s="217"/>
      <c r="I1265" s="218"/>
      <c r="J1265" s="218"/>
      <c r="K1265" s="267"/>
      <c r="L1265" s="267"/>
      <c r="M1265" s="267"/>
      <c r="N1265" s="267"/>
      <c r="O1265" s="267"/>
      <c r="P1265" s="219"/>
      <c r="Q1265" s="268"/>
      <c r="R1265" s="216" t="str">
        <f ca="1">IF(ISERROR($V1265),"",OFFSET('Smelter Look-up'!$C$4,$V1265-4,0)&amp;"")</f>
        <v/>
      </c>
      <c r="S1265" s="224" t="str">
        <f t="shared" ca="1" si="39"/>
        <v/>
      </c>
      <c r="T1265" s="224" t="str">
        <f ca="1">IF(B1265="","",IF(ISERROR(MATCH($J1265,SorP!$B$1:$B$6230,0)),"",INDIRECT("'SorP'!$A$"&amp;MATCH($J1265,SorP!$B$1:$B$6230,0))))</f>
        <v/>
      </c>
      <c r="U1265" s="239"/>
      <c r="V1265" s="269" t="e">
        <f>IF(C1265="",NA(),MATCH($B1265&amp;$C1265,'Smelter Look-up'!$J:$J,0))</f>
        <v>#N/A</v>
      </c>
      <c r="W1265" s="270"/>
      <c r="X1265" s="270">
        <f t="shared" si="40"/>
        <v>0</v>
      </c>
      <c r="Y1265" s="270"/>
      <c r="Z1265" s="270"/>
      <c r="AB1265" s="272" t="str">
        <f t="shared" si="41"/>
        <v/>
      </c>
    </row>
    <row r="1266" spans="1:28" s="271" customFormat="1" ht="20.25" customHeight="1">
      <c r="A1266" s="215"/>
      <c r="B1266" s="365"/>
      <c r="C1266" s="365"/>
      <c r="D1266" s="216"/>
      <c r="E1266" s="216"/>
      <c r="F1266" s="216"/>
      <c r="G1266" s="216"/>
      <c r="H1266" s="217"/>
      <c r="I1266" s="218"/>
      <c r="J1266" s="218"/>
      <c r="K1266" s="267"/>
      <c r="L1266" s="267"/>
      <c r="M1266" s="267"/>
      <c r="N1266" s="267"/>
      <c r="O1266" s="267"/>
      <c r="P1266" s="219"/>
      <c r="Q1266" s="268"/>
      <c r="R1266" s="216" t="str">
        <f ca="1">IF(ISERROR($V1266),"",OFFSET('Smelter Look-up'!$C$4,$V1266-4,0)&amp;"")</f>
        <v/>
      </c>
      <c r="S1266" s="224" t="str">
        <f t="shared" ca="1" si="39"/>
        <v/>
      </c>
      <c r="T1266" s="224" t="str">
        <f ca="1">IF(B1266="","",IF(ISERROR(MATCH($J1266,SorP!$B$1:$B$6230,0)),"",INDIRECT("'SorP'!$A$"&amp;MATCH($J1266,SorP!$B$1:$B$6230,0))))</f>
        <v/>
      </c>
      <c r="U1266" s="239"/>
      <c r="V1266" s="269" t="e">
        <f>IF(C1266="",NA(),MATCH($B1266&amp;$C1266,'Smelter Look-up'!$J:$J,0))</f>
        <v>#N/A</v>
      </c>
      <c r="W1266" s="270"/>
      <c r="X1266" s="270">
        <f t="shared" si="40"/>
        <v>0</v>
      </c>
      <c r="Y1266" s="270"/>
      <c r="Z1266" s="270"/>
      <c r="AB1266" s="272" t="str">
        <f t="shared" si="41"/>
        <v/>
      </c>
    </row>
    <row r="1267" spans="1:28" s="271" customFormat="1" ht="20.25" customHeight="1">
      <c r="A1267" s="215"/>
      <c r="B1267" s="365"/>
      <c r="C1267" s="365"/>
      <c r="D1267" s="216"/>
      <c r="E1267" s="216"/>
      <c r="F1267" s="216"/>
      <c r="G1267" s="216"/>
      <c r="H1267" s="217"/>
      <c r="I1267" s="218"/>
      <c r="J1267" s="218"/>
      <c r="K1267" s="267"/>
      <c r="L1267" s="267"/>
      <c r="M1267" s="267"/>
      <c r="N1267" s="267"/>
      <c r="O1267" s="267"/>
      <c r="P1267" s="219"/>
      <c r="Q1267" s="268"/>
      <c r="R1267" s="216" t="str">
        <f ca="1">IF(ISERROR($V1267),"",OFFSET('Smelter Look-up'!$C$4,$V1267-4,0)&amp;"")</f>
        <v/>
      </c>
      <c r="S1267" s="224" t="str">
        <f t="shared" ca="1" si="39"/>
        <v/>
      </c>
      <c r="T1267" s="224" t="str">
        <f ca="1">IF(B1267="","",IF(ISERROR(MATCH($J1267,SorP!$B$1:$B$6230,0)),"",INDIRECT("'SorP'!$A$"&amp;MATCH($J1267,SorP!$B$1:$B$6230,0))))</f>
        <v/>
      </c>
      <c r="U1267" s="239"/>
      <c r="V1267" s="269" t="e">
        <f>IF(C1267="",NA(),MATCH($B1267&amp;$C1267,'Smelter Look-up'!$J:$J,0))</f>
        <v>#N/A</v>
      </c>
      <c r="W1267" s="270"/>
      <c r="X1267" s="270">
        <f t="shared" si="40"/>
        <v>0</v>
      </c>
      <c r="Y1267" s="270"/>
      <c r="Z1267" s="270"/>
      <c r="AB1267" s="272" t="str">
        <f t="shared" si="41"/>
        <v/>
      </c>
    </row>
    <row r="1268" spans="1:28" s="271" customFormat="1" ht="20.25" customHeight="1">
      <c r="A1268" s="215"/>
      <c r="B1268" s="365"/>
      <c r="C1268" s="365"/>
      <c r="D1268" s="216"/>
      <c r="E1268" s="216"/>
      <c r="F1268" s="216"/>
      <c r="G1268" s="216"/>
      <c r="H1268" s="217"/>
      <c r="I1268" s="218"/>
      <c r="J1268" s="218"/>
      <c r="K1268" s="267"/>
      <c r="L1268" s="267"/>
      <c r="M1268" s="267"/>
      <c r="N1268" s="267"/>
      <c r="O1268" s="267"/>
      <c r="P1268" s="219"/>
      <c r="Q1268" s="268"/>
      <c r="R1268" s="216" t="str">
        <f ca="1">IF(ISERROR($V1268),"",OFFSET('Smelter Look-up'!$C$4,$V1268-4,0)&amp;"")</f>
        <v/>
      </c>
      <c r="S1268" s="224" t="str">
        <f t="shared" ca="1" si="39"/>
        <v/>
      </c>
      <c r="T1268" s="224" t="str">
        <f ca="1">IF(B1268="","",IF(ISERROR(MATCH($J1268,SorP!$B$1:$B$6230,0)),"",INDIRECT("'SorP'!$A$"&amp;MATCH($J1268,SorP!$B$1:$B$6230,0))))</f>
        <v/>
      </c>
      <c r="U1268" s="239"/>
      <c r="V1268" s="269" t="e">
        <f>IF(C1268="",NA(),MATCH($B1268&amp;$C1268,'Smelter Look-up'!$J:$J,0))</f>
        <v>#N/A</v>
      </c>
      <c r="W1268" s="270"/>
      <c r="X1268" s="270">
        <f t="shared" si="40"/>
        <v>0</v>
      </c>
      <c r="Y1268" s="270"/>
      <c r="Z1268" s="270"/>
      <c r="AB1268" s="272" t="str">
        <f t="shared" si="41"/>
        <v/>
      </c>
    </row>
    <row r="1269" spans="1:28" s="271" customFormat="1" ht="20.25" customHeight="1">
      <c r="A1269" s="215"/>
      <c r="B1269" s="365"/>
      <c r="C1269" s="365"/>
      <c r="D1269" s="216"/>
      <c r="E1269" s="216"/>
      <c r="F1269" s="216"/>
      <c r="G1269" s="216"/>
      <c r="H1269" s="217"/>
      <c r="I1269" s="218"/>
      <c r="J1269" s="218"/>
      <c r="K1269" s="267"/>
      <c r="L1269" s="267"/>
      <c r="M1269" s="267"/>
      <c r="N1269" s="267"/>
      <c r="O1269" s="267"/>
      <c r="P1269" s="219"/>
      <c r="Q1269" s="268"/>
      <c r="R1269" s="216" t="str">
        <f ca="1">IF(ISERROR($V1269),"",OFFSET('Smelter Look-up'!$C$4,$V1269-4,0)&amp;"")</f>
        <v/>
      </c>
      <c r="S1269" s="224" t="str">
        <f t="shared" ca="1" si="39"/>
        <v/>
      </c>
      <c r="T1269" s="224" t="str">
        <f ca="1">IF(B1269="","",IF(ISERROR(MATCH($J1269,SorP!$B$1:$B$6230,0)),"",INDIRECT("'SorP'!$A$"&amp;MATCH($J1269,SorP!$B$1:$B$6230,0))))</f>
        <v/>
      </c>
      <c r="U1269" s="239"/>
      <c r="V1269" s="269" t="e">
        <f>IF(C1269="",NA(),MATCH($B1269&amp;$C1269,'Smelter Look-up'!$J:$J,0))</f>
        <v>#N/A</v>
      </c>
      <c r="W1269" s="270"/>
      <c r="X1269" s="270">
        <f t="shared" si="40"/>
        <v>0</v>
      </c>
      <c r="Y1269" s="270"/>
      <c r="Z1269" s="270"/>
      <c r="AB1269" s="272" t="str">
        <f t="shared" si="41"/>
        <v/>
      </c>
    </row>
    <row r="1270" spans="1:28" s="271" customFormat="1" ht="20.25" customHeight="1">
      <c r="A1270" s="215"/>
      <c r="B1270" s="365"/>
      <c r="C1270" s="365"/>
      <c r="D1270" s="216"/>
      <c r="E1270" s="216"/>
      <c r="F1270" s="216"/>
      <c r="G1270" s="216"/>
      <c r="H1270" s="217"/>
      <c r="I1270" s="218"/>
      <c r="J1270" s="218"/>
      <c r="K1270" s="267"/>
      <c r="L1270" s="267"/>
      <c r="M1270" s="267"/>
      <c r="N1270" s="267"/>
      <c r="O1270" s="267"/>
      <c r="P1270" s="219"/>
      <c r="Q1270" s="268"/>
      <c r="R1270" s="216" t="str">
        <f ca="1">IF(ISERROR($V1270),"",OFFSET('Smelter Look-up'!$C$4,$V1270-4,0)&amp;"")</f>
        <v/>
      </c>
      <c r="S1270" s="224" t="str">
        <f t="shared" ca="1" si="39"/>
        <v/>
      </c>
      <c r="T1270" s="224" t="str">
        <f ca="1">IF(B1270="","",IF(ISERROR(MATCH($J1270,SorP!$B$1:$B$6230,0)),"",INDIRECT("'SorP'!$A$"&amp;MATCH($J1270,SorP!$B$1:$B$6230,0))))</f>
        <v/>
      </c>
      <c r="U1270" s="239"/>
      <c r="V1270" s="269" t="e">
        <f>IF(C1270="",NA(),MATCH($B1270&amp;$C1270,'Smelter Look-up'!$J:$J,0))</f>
        <v>#N/A</v>
      </c>
      <c r="W1270" s="270"/>
      <c r="X1270" s="270">
        <f t="shared" si="40"/>
        <v>0</v>
      </c>
      <c r="Y1270" s="270"/>
      <c r="Z1270" s="270"/>
      <c r="AB1270" s="272" t="str">
        <f t="shared" si="41"/>
        <v/>
      </c>
    </row>
    <row r="1271" spans="1:28" s="271" customFormat="1" ht="20.25" customHeight="1">
      <c r="A1271" s="215"/>
      <c r="B1271" s="365"/>
      <c r="C1271" s="365"/>
      <c r="D1271" s="216"/>
      <c r="E1271" s="216"/>
      <c r="F1271" s="216"/>
      <c r="G1271" s="216"/>
      <c r="H1271" s="217"/>
      <c r="I1271" s="218"/>
      <c r="J1271" s="218"/>
      <c r="K1271" s="267"/>
      <c r="L1271" s="267"/>
      <c r="M1271" s="267"/>
      <c r="N1271" s="267"/>
      <c r="O1271" s="267"/>
      <c r="P1271" s="219"/>
      <c r="Q1271" s="268"/>
      <c r="R1271" s="216" t="str">
        <f ca="1">IF(ISERROR($V1271),"",OFFSET('Smelter Look-up'!$C$4,$V1271-4,0)&amp;"")</f>
        <v/>
      </c>
      <c r="S1271" s="224" t="str">
        <f t="shared" ca="1" si="39"/>
        <v/>
      </c>
      <c r="T1271" s="224" t="str">
        <f ca="1">IF(B1271="","",IF(ISERROR(MATCH($J1271,SorP!$B$1:$B$6230,0)),"",INDIRECT("'SorP'!$A$"&amp;MATCH($J1271,SorP!$B$1:$B$6230,0))))</f>
        <v/>
      </c>
      <c r="U1271" s="239"/>
      <c r="V1271" s="269" t="e">
        <f>IF(C1271="",NA(),MATCH($B1271&amp;$C1271,'Smelter Look-up'!$J:$J,0))</f>
        <v>#N/A</v>
      </c>
      <c r="W1271" s="270"/>
      <c r="X1271" s="270">
        <f t="shared" si="40"/>
        <v>0</v>
      </c>
      <c r="Y1271" s="270"/>
      <c r="Z1271" s="270"/>
      <c r="AB1271" s="272" t="str">
        <f t="shared" si="41"/>
        <v/>
      </c>
    </row>
    <row r="1272" spans="1:28" s="271" customFormat="1" ht="20.25" customHeight="1">
      <c r="A1272" s="215"/>
      <c r="B1272" s="365"/>
      <c r="C1272" s="365"/>
      <c r="D1272" s="216"/>
      <c r="E1272" s="216"/>
      <c r="F1272" s="216"/>
      <c r="G1272" s="216"/>
      <c r="H1272" s="217"/>
      <c r="I1272" s="218"/>
      <c r="J1272" s="218"/>
      <c r="K1272" s="267"/>
      <c r="L1272" s="267"/>
      <c r="M1272" s="267"/>
      <c r="N1272" s="267"/>
      <c r="O1272" s="267"/>
      <c r="P1272" s="219"/>
      <c r="Q1272" s="268"/>
      <c r="R1272" s="216" t="str">
        <f ca="1">IF(ISERROR($V1272),"",OFFSET('Smelter Look-up'!$C$4,$V1272-4,0)&amp;"")</f>
        <v/>
      </c>
      <c r="S1272" s="224" t="str">
        <f t="shared" ca="1" si="39"/>
        <v/>
      </c>
      <c r="T1272" s="224" t="str">
        <f ca="1">IF(B1272="","",IF(ISERROR(MATCH($J1272,SorP!$B$1:$B$6230,0)),"",INDIRECT("'SorP'!$A$"&amp;MATCH($J1272,SorP!$B$1:$B$6230,0))))</f>
        <v/>
      </c>
      <c r="U1272" s="239"/>
      <c r="V1272" s="269" t="e">
        <f>IF(C1272="",NA(),MATCH($B1272&amp;$C1272,'Smelter Look-up'!$J:$J,0))</f>
        <v>#N/A</v>
      </c>
      <c r="W1272" s="270"/>
      <c r="X1272" s="270">
        <f t="shared" si="40"/>
        <v>0</v>
      </c>
      <c r="Y1272" s="270"/>
      <c r="Z1272" s="270"/>
      <c r="AB1272" s="272" t="str">
        <f t="shared" si="41"/>
        <v/>
      </c>
    </row>
    <row r="1273" spans="1:28" s="271" customFormat="1" ht="20.25" customHeight="1">
      <c r="A1273" s="215"/>
      <c r="B1273" s="365"/>
      <c r="C1273" s="365"/>
      <c r="D1273" s="216"/>
      <c r="E1273" s="216"/>
      <c r="F1273" s="216"/>
      <c r="G1273" s="216"/>
      <c r="H1273" s="217"/>
      <c r="I1273" s="218"/>
      <c r="J1273" s="218"/>
      <c r="K1273" s="267"/>
      <c r="L1273" s="267"/>
      <c r="M1273" s="267"/>
      <c r="N1273" s="267"/>
      <c r="O1273" s="267"/>
      <c r="P1273" s="219"/>
      <c r="Q1273" s="268"/>
      <c r="R1273" s="216" t="str">
        <f ca="1">IF(ISERROR($V1273),"",OFFSET('Smelter Look-up'!$C$4,$V1273-4,0)&amp;"")</f>
        <v/>
      </c>
      <c r="S1273" s="224" t="str">
        <f t="shared" ca="1" si="39"/>
        <v/>
      </c>
      <c r="T1273" s="224" t="str">
        <f ca="1">IF(B1273="","",IF(ISERROR(MATCH($J1273,SorP!$B$1:$B$6230,0)),"",INDIRECT("'SorP'!$A$"&amp;MATCH($J1273,SorP!$B$1:$B$6230,0))))</f>
        <v/>
      </c>
      <c r="U1273" s="239"/>
      <c r="V1273" s="269" t="e">
        <f>IF(C1273="",NA(),MATCH($B1273&amp;$C1273,'Smelter Look-up'!$J:$J,0))</f>
        <v>#N/A</v>
      </c>
      <c r="W1273" s="270"/>
      <c r="X1273" s="270">
        <f t="shared" si="40"/>
        <v>0</v>
      </c>
      <c r="Y1273" s="270"/>
      <c r="Z1273" s="270"/>
      <c r="AB1273" s="272" t="str">
        <f t="shared" si="41"/>
        <v/>
      </c>
    </row>
    <row r="1274" spans="1:28" s="271" customFormat="1" ht="20.25" customHeight="1">
      <c r="A1274" s="215"/>
      <c r="B1274" s="365"/>
      <c r="C1274" s="365"/>
      <c r="D1274" s="216"/>
      <c r="E1274" s="216"/>
      <c r="F1274" s="216"/>
      <c r="G1274" s="216"/>
      <c r="H1274" s="217"/>
      <c r="I1274" s="218"/>
      <c r="J1274" s="218"/>
      <c r="K1274" s="267"/>
      <c r="L1274" s="267"/>
      <c r="M1274" s="267"/>
      <c r="N1274" s="267"/>
      <c r="O1274" s="267"/>
      <c r="P1274" s="219"/>
      <c r="Q1274" s="268"/>
      <c r="R1274" s="216" t="str">
        <f ca="1">IF(ISERROR($V1274),"",OFFSET('Smelter Look-up'!$C$4,$V1274-4,0)&amp;"")</f>
        <v/>
      </c>
      <c r="S1274" s="224" t="str">
        <f t="shared" ca="1" si="39"/>
        <v/>
      </c>
      <c r="T1274" s="224" t="str">
        <f ca="1">IF(B1274="","",IF(ISERROR(MATCH($J1274,SorP!$B$1:$B$6230,0)),"",INDIRECT("'SorP'!$A$"&amp;MATCH($J1274,SorP!$B$1:$B$6230,0))))</f>
        <v/>
      </c>
      <c r="U1274" s="239"/>
      <c r="V1274" s="269" t="e">
        <f>IF(C1274="",NA(),MATCH($B1274&amp;$C1274,'Smelter Look-up'!$J:$J,0))</f>
        <v>#N/A</v>
      </c>
      <c r="W1274" s="270"/>
      <c r="X1274" s="270">
        <f t="shared" si="40"/>
        <v>0</v>
      </c>
      <c r="Y1274" s="270"/>
      <c r="Z1274" s="270"/>
      <c r="AB1274" s="272" t="str">
        <f t="shared" si="41"/>
        <v/>
      </c>
    </row>
    <row r="1275" spans="1:28" s="271" customFormat="1" ht="20.25" customHeight="1">
      <c r="A1275" s="215"/>
      <c r="B1275" s="216"/>
      <c r="C1275" s="220"/>
      <c r="D1275" s="216"/>
      <c r="E1275" s="216"/>
      <c r="F1275" s="216"/>
      <c r="G1275" s="216"/>
      <c r="H1275" s="217"/>
      <c r="I1275" s="218"/>
      <c r="J1275" s="218"/>
      <c r="K1275" s="267"/>
      <c r="L1275" s="267"/>
      <c r="M1275" s="267"/>
      <c r="N1275" s="267"/>
      <c r="O1275" s="267"/>
      <c r="P1275" s="219"/>
      <c r="Q1275" s="268"/>
      <c r="R1275" s="216" t="str">
        <f ca="1">IF(ISERROR($V1275),"",OFFSET('Smelter Look-up'!$C$4,$V1275-4,0)&amp;"")</f>
        <v/>
      </c>
      <c r="S1275" s="224" t="str">
        <f t="shared" ca="1" si="39"/>
        <v/>
      </c>
      <c r="T1275" s="224" t="str">
        <f ca="1">IF(B1275="","",IF(ISERROR(MATCH($J1275,SorP!$B$1:$B$6230,0)),"",INDIRECT("'SorP'!$A$"&amp;MATCH($J1275,SorP!$B$1:$B$6230,0))))</f>
        <v/>
      </c>
      <c r="U1275" s="239"/>
      <c r="V1275" s="269" t="e">
        <f>IF(C1275="",NA(),MATCH($B1275&amp;$C1275,'Smelter Look-up'!$J:$J,0))</f>
        <v>#N/A</v>
      </c>
      <c r="W1275" s="270"/>
      <c r="X1275" s="270">
        <f t="shared" si="40"/>
        <v>0</v>
      </c>
      <c r="Y1275" s="270"/>
      <c r="Z1275" s="270"/>
      <c r="AB1275" s="272" t="str">
        <f t="shared" si="41"/>
        <v/>
      </c>
    </row>
    <row r="1276" spans="1:28" s="271" customFormat="1" ht="20.25" customHeight="1">
      <c r="A1276" s="215"/>
      <c r="B1276" s="216"/>
      <c r="C1276" s="220"/>
      <c r="D1276" s="216"/>
      <c r="E1276" s="216"/>
      <c r="F1276" s="216"/>
      <c r="G1276" s="216"/>
      <c r="H1276" s="217"/>
      <c r="I1276" s="218"/>
      <c r="J1276" s="218"/>
      <c r="K1276" s="267"/>
      <c r="L1276" s="267"/>
      <c r="M1276" s="267"/>
      <c r="N1276" s="267"/>
      <c r="O1276" s="267"/>
      <c r="P1276" s="219"/>
      <c r="Q1276" s="268"/>
      <c r="R1276" s="216" t="str">
        <f ca="1">IF(ISERROR($V1276),"",OFFSET('Smelter Look-up'!$C$4,$V1276-4,0)&amp;"")</f>
        <v/>
      </c>
      <c r="S1276" s="224" t="str">
        <f t="shared" ca="1" si="39"/>
        <v/>
      </c>
      <c r="T1276" s="224" t="str">
        <f ca="1">IF(B1276="","",IF(ISERROR(MATCH($J1276,SorP!$B$1:$B$6230,0)),"",INDIRECT("'SorP'!$A$"&amp;MATCH($J1276,SorP!$B$1:$B$6230,0))))</f>
        <v/>
      </c>
      <c r="U1276" s="239"/>
      <c r="V1276" s="269" t="e">
        <f>IF(C1276="",NA(),MATCH($B1276&amp;$C1276,'Smelter Look-up'!$J:$J,0))</f>
        <v>#N/A</v>
      </c>
      <c r="W1276" s="270"/>
      <c r="X1276" s="270">
        <f t="shared" si="40"/>
        <v>0</v>
      </c>
      <c r="Y1276" s="270"/>
      <c r="Z1276" s="270"/>
      <c r="AB1276" s="272" t="str">
        <f t="shared" si="41"/>
        <v/>
      </c>
    </row>
    <row r="1277" spans="1:28" s="271" customFormat="1" ht="20.25" customHeight="1">
      <c r="A1277" s="215"/>
      <c r="B1277" s="216"/>
      <c r="C1277" s="220"/>
      <c r="D1277" s="216"/>
      <c r="E1277" s="216"/>
      <c r="F1277" s="216"/>
      <c r="G1277" s="216"/>
      <c r="H1277" s="217"/>
      <c r="I1277" s="218"/>
      <c r="J1277" s="218"/>
      <c r="K1277" s="267"/>
      <c r="L1277" s="267"/>
      <c r="M1277" s="267"/>
      <c r="N1277" s="267"/>
      <c r="O1277" s="267"/>
      <c r="P1277" s="219"/>
      <c r="Q1277" s="268"/>
      <c r="R1277" s="216" t="str">
        <f ca="1">IF(ISERROR($V1277),"",OFFSET('Smelter Look-up'!$C$4,$V1277-4,0)&amp;"")</f>
        <v/>
      </c>
      <c r="S1277" s="224" t="str">
        <f t="shared" ca="1" si="39"/>
        <v/>
      </c>
      <c r="T1277" s="224" t="str">
        <f ca="1">IF(B1277="","",IF(ISERROR(MATCH($J1277,SorP!$B$1:$B$6230,0)),"",INDIRECT("'SorP'!$A$"&amp;MATCH($J1277,SorP!$B$1:$B$6230,0))))</f>
        <v/>
      </c>
      <c r="U1277" s="239"/>
      <c r="V1277" s="269" t="e">
        <f>IF(C1277="",NA(),MATCH($B1277&amp;$C1277,'Smelter Look-up'!$J:$J,0))</f>
        <v>#N/A</v>
      </c>
      <c r="W1277" s="270"/>
      <c r="X1277" s="270">
        <f t="shared" si="40"/>
        <v>0</v>
      </c>
      <c r="Y1277" s="270"/>
      <c r="Z1277" s="270"/>
      <c r="AB1277" s="272" t="str">
        <f t="shared" si="41"/>
        <v/>
      </c>
    </row>
    <row r="1278" spans="1:28" s="271" customFormat="1" ht="20.25" customHeight="1">
      <c r="A1278" s="215"/>
      <c r="B1278" s="216"/>
      <c r="C1278" s="220"/>
      <c r="D1278" s="216"/>
      <c r="E1278" s="216"/>
      <c r="F1278" s="216"/>
      <c r="G1278" s="216"/>
      <c r="H1278" s="217"/>
      <c r="I1278" s="218"/>
      <c r="J1278" s="218"/>
      <c r="K1278" s="267"/>
      <c r="L1278" s="267"/>
      <c r="M1278" s="267"/>
      <c r="N1278" s="267"/>
      <c r="O1278" s="267"/>
      <c r="P1278" s="219"/>
      <c r="Q1278" s="268"/>
      <c r="R1278" s="216" t="str">
        <f ca="1">IF(ISERROR($V1278),"",OFFSET('Smelter Look-up'!$C$4,$V1278-4,0)&amp;"")</f>
        <v/>
      </c>
      <c r="S1278" s="224" t="str">
        <f t="shared" ca="1" si="39"/>
        <v/>
      </c>
      <c r="T1278" s="224" t="str">
        <f ca="1">IF(B1278="","",IF(ISERROR(MATCH($J1278,SorP!$B$1:$B$6230,0)),"",INDIRECT("'SorP'!$A$"&amp;MATCH($J1278,SorP!$B$1:$B$6230,0))))</f>
        <v/>
      </c>
      <c r="U1278" s="239"/>
      <c r="V1278" s="269" t="e">
        <f>IF(C1278="",NA(),MATCH($B1278&amp;$C1278,'Smelter Look-up'!$J:$J,0))</f>
        <v>#N/A</v>
      </c>
      <c r="W1278" s="270"/>
      <c r="X1278" s="270">
        <f t="shared" si="40"/>
        <v>0</v>
      </c>
      <c r="Y1278" s="270"/>
      <c r="Z1278" s="270"/>
      <c r="AB1278" s="272" t="str">
        <f t="shared" si="41"/>
        <v/>
      </c>
    </row>
    <row r="1279" spans="1:28" s="271" customFormat="1" ht="20.25" customHeight="1">
      <c r="A1279" s="215"/>
      <c r="B1279" s="216"/>
      <c r="C1279" s="220"/>
      <c r="D1279" s="216"/>
      <c r="E1279" s="216"/>
      <c r="F1279" s="216"/>
      <c r="G1279" s="216"/>
      <c r="H1279" s="217"/>
      <c r="I1279" s="218"/>
      <c r="J1279" s="218"/>
      <c r="K1279" s="267"/>
      <c r="L1279" s="267"/>
      <c r="M1279" s="267"/>
      <c r="N1279" s="267"/>
      <c r="O1279" s="267"/>
      <c r="P1279" s="219"/>
      <c r="Q1279" s="268"/>
      <c r="R1279" s="216" t="str">
        <f ca="1">IF(ISERROR($V1279),"",OFFSET('Smelter Look-up'!$C$4,$V1279-4,0)&amp;"")</f>
        <v/>
      </c>
      <c r="S1279" s="224" t="str">
        <f t="shared" ca="1" si="39"/>
        <v/>
      </c>
      <c r="T1279" s="224" t="str">
        <f ca="1">IF(B1279="","",IF(ISERROR(MATCH($J1279,SorP!$B$1:$B$6230,0)),"",INDIRECT("'SorP'!$A$"&amp;MATCH($J1279,SorP!$B$1:$B$6230,0))))</f>
        <v/>
      </c>
      <c r="U1279" s="239"/>
      <c r="V1279" s="269" t="e">
        <f>IF(C1279="",NA(),MATCH($B1279&amp;$C1279,'Smelter Look-up'!$J:$J,0))</f>
        <v>#N/A</v>
      </c>
      <c r="W1279" s="270"/>
      <c r="X1279" s="270">
        <f t="shared" si="40"/>
        <v>0</v>
      </c>
      <c r="Y1279" s="270"/>
      <c r="Z1279" s="270"/>
      <c r="AB1279" s="272" t="str">
        <f t="shared" si="41"/>
        <v/>
      </c>
    </row>
    <row r="1280" spans="1:28" s="271" customFormat="1" ht="20.25" customHeight="1">
      <c r="A1280" s="215"/>
      <c r="B1280" s="216"/>
      <c r="C1280" s="220"/>
      <c r="D1280" s="216"/>
      <c r="E1280" s="216"/>
      <c r="F1280" s="216"/>
      <c r="G1280" s="216"/>
      <c r="H1280" s="217"/>
      <c r="I1280" s="218"/>
      <c r="J1280" s="218"/>
      <c r="K1280" s="267"/>
      <c r="L1280" s="267"/>
      <c r="M1280" s="267"/>
      <c r="N1280" s="267"/>
      <c r="O1280" s="267"/>
      <c r="P1280" s="219"/>
      <c r="Q1280" s="268"/>
      <c r="R1280" s="216" t="str">
        <f ca="1">IF(ISERROR($V1280),"",OFFSET('Smelter Look-up'!$C$4,$V1280-4,0)&amp;"")</f>
        <v/>
      </c>
      <c r="S1280" s="224" t="str">
        <f t="shared" ca="1" si="39"/>
        <v/>
      </c>
      <c r="T1280" s="224" t="str">
        <f ca="1">IF(B1280="","",IF(ISERROR(MATCH($J1280,SorP!$B$1:$B$6230,0)),"",INDIRECT("'SorP'!$A$"&amp;MATCH($J1280,SorP!$B$1:$B$6230,0))))</f>
        <v/>
      </c>
      <c r="U1280" s="239"/>
      <c r="V1280" s="269" t="e">
        <f>IF(C1280="",NA(),MATCH($B1280&amp;$C1280,'Smelter Look-up'!$J:$J,0))</f>
        <v>#N/A</v>
      </c>
      <c r="W1280" s="270"/>
      <c r="X1280" s="270">
        <f t="shared" si="40"/>
        <v>0</v>
      </c>
      <c r="Y1280" s="270"/>
      <c r="Z1280" s="270"/>
      <c r="AB1280" s="272" t="str">
        <f t="shared" si="41"/>
        <v/>
      </c>
    </row>
    <row r="1281" spans="1:28" s="271" customFormat="1" ht="20.25" customHeight="1">
      <c r="A1281" s="215"/>
      <c r="B1281" s="216"/>
      <c r="C1281" s="220"/>
      <c r="D1281" s="216"/>
      <c r="E1281" s="216"/>
      <c r="F1281" s="216"/>
      <c r="G1281" s="216"/>
      <c r="H1281" s="217"/>
      <c r="I1281" s="218"/>
      <c r="J1281" s="218"/>
      <c r="K1281" s="267"/>
      <c r="L1281" s="267"/>
      <c r="M1281" s="267"/>
      <c r="N1281" s="267"/>
      <c r="O1281" s="267"/>
      <c r="P1281" s="219"/>
      <c r="Q1281" s="268"/>
      <c r="R1281" s="216" t="str">
        <f ca="1">IF(ISERROR($V1281),"",OFFSET('Smelter Look-up'!$C$4,$V1281-4,0)&amp;"")</f>
        <v/>
      </c>
      <c r="S1281" s="224" t="str">
        <f t="shared" ca="1" si="39"/>
        <v/>
      </c>
      <c r="T1281" s="224" t="str">
        <f ca="1">IF(B1281="","",IF(ISERROR(MATCH($J1281,SorP!$B$1:$B$6230,0)),"",INDIRECT("'SorP'!$A$"&amp;MATCH($J1281,SorP!$B$1:$B$6230,0))))</f>
        <v/>
      </c>
      <c r="U1281" s="239"/>
      <c r="V1281" s="269" t="e">
        <f>IF(C1281="",NA(),MATCH($B1281&amp;$C1281,'Smelter Look-up'!$J:$J,0))</f>
        <v>#N/A</v>
      </c>
      <c r="W1281" s="270"/>
      <c r="X1281" s="270">
        <f t="shared" si="40"/>
        <v>0</v>
      </c>
      <c r="Y1281" s="270"/>
      <c r="Z1281" s="270"/>
      <c r="AB1281" s="272" t="str">
        <f t="shared" si="41"/>
        <v/>
      </c>
    </row>
    <row r="1282" spans="1:28" s="271" customFormat="1" ht="20.25" customHeight="1">
      <c r="A1282" s="215"/>
      <c r="B1282" s="216"/>
      <c r="C1282" s="220"/>
      <c r="D1282" s="216"/>
      <c r="E1282" s="216"/>
      <c r="F1282" s="216"/>
      <c r="G1282" s="216"/>
      <c r="H1282" s="217"/>
      <c r="I1282" s="218"/>
      <c r="J1282" s="218"/>
      <c r="K1282" s="267"/>
      <c r="L1282" s="267"/>
      <c r="M1282" s="267"/>
      <c r="N1282" s="267"/>
      <c r="O1282" s="267"/>
      <c r="P1282" s="219"/>
      <c r="Q1282" s="268"/>
      <c r="R1282" s="216" t="str">
        <f ca="1">IF(ISERROR($V1282),"",OFFSET('Smelter Look-up'!$C$4,$V1282-4,0)&amp;"")</f>
        <v/>
      </c>
      <c r="S1282" s="224" t="str">
        <f t="shared" ca="1" si="39"/>
        <v/>
      </c>
      <c r="T1282" s="224" t="str">
        <f ca="1">IF(B1282="","",IF(ISERROR(MATCH($J1282,SorP!$B$1:$B$6230,0)),"",INDIRECT("'SorP'!$A$"&amp;MATCH($J1282,SorP!$B$1:$B$6230,0))))</f>
        <v/>
      </c>
      <c r="U1282" s="239"/>
      <c r="V1282" s="269" t="e">
        <f>IF(C1282="",NA(),MATCH($B1282&amp;$C1282,'Smelter Look-up'!$J:$J,0))</f>
        <v>#N/A</v>
      </c>
      <c r="W1282" s="270"/>
      <c r="X1282" s="270">
        <f t="shared" si="40"/>
        <v>0</v>
      </c>
      <c r="Y1282" s="270"/>
      <c r="Z1282" s="270"/>
      <c r="AB1282" s="272" t="str">
        <f t="shared" si="41"/>
        <v/>
      </c>
    </row>
    <row r="1283" spans="1:28" s="271" customFormat="1" ht="20.25" customHeight="1">
      <c r="A1283" s="215"/>
      <c r="B1283" s="216"/>
      <c r="C1283" s="220"/>
      <c r="D1283" s="216"/>
      <c r="E1283" s="216"/>
      <c r="F1283" s="216"/>
      <c r="G1283" s="216"/>
      <c r="H1283" s="217"/>
      <c r="I1283" s="218"/>
      <c r="J1283" s="218"/>
      <c r="K1283" s="267"/>
      <c r="L1283" s="267"/>
      <c r="M1283" s="267"/>
      <c r="N1283" s="267"/>
      <c r="O1283" s="267"/>
      <c r="P1283" s="219"/>
      <c r="Q1283" s="268"/>
      <c r="R1283" s="216" t="str">
        <f ca="1">IF(ISERROR($V1283),"",OFFSET('Smelter Look-up'!$C$4,$V1283-4,0)&amp;"")</f>
        <v/>
      </c>
      <c r="S1283" s="224" t="str">
        <f t="shared" ca="1" si="39"/>
        <v/>
      </c>
      <c r="T1283" s="224" t="str">
        <f ca="1">IF(B1283="","",IF(ISERROR(MATCH($J1283,SorP!$B$1:$B$6230,0)),"",INDIRECT("'SorP'!$A$"&amp;MATCH($J1283,SorP!$B$1:$B$6230,0))))</f>
        <v/>
      </c>
      <c r="U1283" s="239"/>
      <c r="V1283" s="269" t="e">
        <f>IF(C1283="",NA(),MATCH($B1283&amp;$C1283,'Smelter Look-up'!$J:$J,0))</f>
        <v>#N/A</v>
      </c>
      <c r="W1283" s="270"/>
      <c r="X1283" s="270">
        <f t="shared" si="40"/>
        <v>0</v>
      </c>
      <c r="Y1283" s="270"/>
      <c r="Z1283" s="270"/>
      <c r="AB1283" s="272" t="str">
        <f t="shared" si="41"/>
        <v/>
      </c>
    </row>
    <row r="1284" spans="1:28" s="271" customFormat="1" ht="20.25" customHeight="1">
      <c r="A1284" s="215"/>
      <c r="B1284" s="216"/>
      <c r="C1284" s="220"/>
      <c r="D1284" s="216"/>
      <c r="E1284" s="216"/>
      <c r="F1284" s="216"/>
      <c r="G1284" s="216"/>
      <c r="H1284" s="217"/>
      <c r="I1284" s="218"/>
      <c r="J1284" s="218"/>
      <c r="K1284" s="267"/>
      <c r="L1284" s="267"/>
      <c r="M1284" s="267"/>
      <c r="N1284" s="267"/>
      <c r="O1284" s="267"/>
      <c r="P1284" s="219"/>
      <c r="Q1284" s="268"/>
      <c r="R1284" s="216" t="str">
        <f ca="1">IF(ISERROR($V1284),"",OFFSET('Smelter Look-up'!$C$4,$V1284-4,0)&amp;"")</f>
        <v/>
      </c>
      <c r="S1284" s="224" t="str">
        <f t="shared" ca="1" si="39"/>
        <v/>
      </c>
      <c r="T1284" s="224" t="str">
        <f ca="1">IF(B1284="","",IF(ISERROR(MATCH($J1284,SorP!$B$1:$B$6230,0)),"",INDIRECT("'SorP'!$A$"&amp;MATCH($J1284,SorP!$B$1:$B$6230,0))))</f>
        <v/>
      </c>
      <c r="U1284" s="239"/>
      <c r="V1284" s="269" t="e">
        <f>IF(C1284="",NA(),MATCH($B1284&amp;$C1284,'Smelter Look-up'!$J:$J,0))</f>
        <v>#N/A</v>
      </c>
      <c r="W1284" s="270"/>
      <c r="X1284" s="270">
        <f t="shared" si="40"/>
        <v>0</v>
      </c>
      <c r="Y1284" s="270"/>
      <c r="Z1284" s="270"/>
      <c r="AB1284" s="272" t="str">
        <f t="shared" si="41"/>
        <v/>
      </c>
    </row>
    <row r="1285" spans="1:28" s="271" customFormat="1" ht="20.25" customHeight="1">
      <c r="A1285" s="215"/>
      <c r="B1285" s="216"/>
      <c r="C1285" s="220"/>
      <c r="D1285" s="216"/>
      <c r="E1285" s="216"/>
      <c r="F1285" s="216"/>
      <c r="G1285" s="216"/>
      <c r="H1285" s="217"/>
      <c r="I1285" s="218"/>
      <c r="J1285" s="218"/>
      <c r="K1285" s="267"/>
      <c r="L1285" s="267"/>
      <c r="M1285" s="267"/>
      <c r="N1285" s="267"/>
      <c r="O1285" s="267"/>
      <c r="P1285" s="219"/>
      <c r="Q1285" s="268"/>
      <c r="R1285" s="216" t="str">
        <f ca="1">IF(ISERROR($V1285),"",OFFSET('Smelter Look-up'!$C$4,$V1285-4,0)&amp;"")</f>
        <v/>
      </c>
      <c r="S1285" s="224" t="str">
        <f t="shared" ca="1" si="39"/>
        <v/>
      </c>
      <c r="T1285" s="224" t="str">
        <f ca="1">IF(B1285="","",IF(ISERROR(MATCH($J1285,SorP!$B$1:$B$6230,0)),"",INDIRECT("'SorP'!$A$"&amp;MATCH($J1285,SorP!$B$1:$B$6230,0))))</f>
        <v/>
      </c>
      <c r="U1285" s="239"/>
      <c r="V1285" s="269" t="e">
        <f>IF(C1285="",NA(),MATCH($B1285&amp;$C1285,'Smelter Look-up'!$J:$J,0))</f>
        <v>#N/A</v>
      </c>
      <c r="W1285" s="270"/>
      <c r="X1285" s="270">
        <f t="shared" si="40"/>
        <v>0</v>
      </c>
      <c r="Y1285" s="270"/>
      <c r="Z1285" s="270"/>
      <c r="AB1285" s="272" t="str">
        <f t="shared" si="41"/>
        <v/>
      </c>
    </row>
    <row r="1286" spans="1:28" s="271" customFormat="1" ht="20.25" customHeight="1">
      <c r="A1286" s="215"/>
      <c r="B1286" s="216"/>
      <c r="C1286" s="220"/>
      <c r="D1286" s="216"/>
      <c r="E1286" s="216"/>
      <c r="F1286" s="216"/>
      <c r="G1286" s="216"/>
      <c r="H1286" s="217"/>
      <c r="I1286" s="218"/>
      <c r="J1286" s="218"/>
      <c r="K1286" s="267"/>
      <c r="L1286" s="267"/>
      <c r="M1286" s="267"/>
      <c r="N1286" s="267"/>
      <c r="O1286" s="267"/>
      <c r="P1286" s="219"/>
      <c r="Q1286" s="268"/>
      <c r="R1286" s="216" t="str">
        <f ca="1">IF(ISERROR($V1286),"",OFFSET('Smelter Look-up'!$C$4,$V1286-4,0)&amp;"")</f>
        <v/>
      </c>
      <c r="S1286" s="224" t="str">
        <f t="shared" ca="1" si="39"/>
        <v/>
      </c>
      <c r="T1286" s="224" t="str">
        <f ca="1">IF(B1286="","",IF(ISERROR(MATCH($J1286,SorP!$B$1:$B$6230,0)),"",INDIRECT("'SorP'!$A$"&amp;MATCH($J1286,SorP!$B$1:$B$6230,0))))</f>
        <v/>
      </c>
      <c r="U1286" s="239"/>
      <c r="V1286" s="269" t="e">
        <f>IF(C1286="",NA(),MATCH($B1286&amp;$C1286,'Smelter Look-up'!$J:$J,0))</f>
        <v>#N/A</v>
      </c>
      <c r="W1286" s="270"/>
      <c r="X1286" s="270">
        <f t="shared" si="40"/>
        <v>0</v>
      </c>
      <c r="Y1286" s="270"/>
      <c r="Z1286" s="270"/>
      <c r="AB1286" s="272" t="str">
        <f t="shared" si="41"/>
        <v/>
      </c>
    </row>
    <row r="1287" spans="1:28" s="271" customFormat="1" ht="20.25" customHeight="1">
      <c r="A1287" s="215"/>
      <c r="B1287" s="216"/>
      <c r="C1287" s="220"/>
      <c r="D1287" s="216"/>
      <c r="E1287" s="216"/>
      <c r="F1287" s="216"/>
      <c r="G1287" s="216"/>
      <c r="H1287" s="217"/>
      <c r="I1287" s="218"/>
      <c r="J1287" s="218"/>
      <c r="K1287" s="267"/>
      <c r="L1287" s="267"/>
      <c r="M1287" s="267"/>
      <c r="N1287" s="267"/>
      <c r="O1287" s="267"/>
      <c r="P1287" s="219"/>
      <c r="Q1287" s="268"/>
      <c r="R1287" s="216" t="str">
        <f ca="1">IF(ISERROR($V1287),"",OFFSET('Smelter Look-up'!$C$4,$V1287-4,0)&amp;"")</f>
        <v/>
      </c>
      <c r="S1287" s="224" t="str">
        <f t="shared" ca="1" si="39"/>
        <v/>
      </c>
      <c r="T1287" s="224" t="str">
        <f ca="1">IF(B1287="","",IF(ISERROR(MATCH($J1287,SorP!$B$1:$B$6230,0)),"",INDIRECT("'SorP'!$A$"&amp;MATCH($J1287,SorP!$B$1:$B$6230,0))))</f>
        <v/>
      </c>
      <c r="U1287" s="239"/>
      <c r="V1287" s="269" t="e">
        <f>IF(C1287="",NA(),MATCH($B1287&amp;$C1287,'Smelter Look-up'!$J:$J,0))</f>
        <v>#N/A</v>
      </c>
      <c r="W1287" s="270"/>
      <c r="X1287" s="270">
        <f t="shared" si="40"/>
        <v>0</v>
      </c>
      <c r="Y1287" s="270"/>
      <c r="Z1287" s="270"/>
      <c r="AB1287" s="272" t="str">
        <f t="shared" si="41"/>
        <v/>
      </c>
    </row>
    <row r="1288" spans="1:28" s="271" customFormat="1" ht="20.25" customHeight="1">
      <c r="A1288" s="215"/>
      <c r="B1288" s="216"/>
      <c r="C1288" s="220"/>
      <c r="D1288" s="216"/>
      <c r="E1288" s="216"/>
      <c r="F1288" s="216"/>
      <c r="G1288" s="216"/>
      <c r="H1288" s="217"/>
      <c r="I1288" s="218"/>
      <c r="J1288" s="218"/>
      <c r="K1288" s="267"/>
      <c r="L1288" s="267"/>
      <c r="M1288" s="267"/>
      <c r="N1288" s="267"/>
      <c r="O1288" s="267"/>
      <c r="P1288" s="219"/>
      <c r="Q1288" s="268"/>
      <c r="R1288" s="216" t="str">
        <f ca="1">IF(ISERROR($V1288),"",OFFSET('Smelter Look-up'!$C$4,$V1288-4,0)&amp;"")</f>
        <v/>
      </c>
      <c r="S1288" s="224" t="str">
        <f t="shared" ca="1" si="39"/>
        <v/>
      </c>
      <c r="T1288" s="224" t="str">
        <f ca="1">IF(B1288="","",IF(ISERROR(MATCH($J1288,SorP!$B$1:$B$6230,0)),"",INDIRECT("'SorP'!$A$"&amp;MATCH($J1288,SorP!$B$1:$B$6230,0))))</f>
        <v/>
      </c>
      <c r="U1288" s="239"/>
      <c r="V1288" s="269" t="e">
        <f>IF(C1288="",NA(),MATCH($B1288&amp;$C1288,'Smelter Look-up'!$J:$J,0))</f>
        <v>#N/A</v>
      </c>
      <c r="W1288" s="270"/>
      <c r="X1288" s="270">
        <f t="shared" si="40"/>
        <v>0</v>
      </c>
      <c r="Y1288" s="270"/>
      <c r="Z1288" s="270"/>
      <c r="AB1288" s="272" t="str">
        <f t="shared" si="41"/>
        <v/>
      </c>
    </row>
    <row r="1289" spans="1:28" s="271" customFormat="1" ht="20.25" customHeight="1">
      <c r="A1289" s="215"/>
      <c r="B1289" s="216"/>
      <c r="C1289" s="220"/>
      <c r="D1289" s="216"/>
      <c r="E1289" s="216"/>
      <c r="F1289" s="216"/>
      <c r="G1289" s="216"/>
      <c r="H1289" s="217"/>
      <c r="I1289" s="218"/>
      <c r="J1289" s="218"/>
      <c r="K1289" s="267"/>
      <c r="L1289" s="267"/>
      <c r="M1289" s="267"/>
      <c r="N1289" s="267"/>
      <c r="O1289" s="267"/>
      <c r="P1289" s="219"/>
      <c r="Q1289" s="268"/>
      <c r="R1289" s="216" t="str">
        <f ca="1">IF(ISERROR($V1289),"",OFFSET('Smelter Look-up'!$C$4,$V1289-4,0)&amp;"")</f>
        <v/>
      </c>
      <c r="S1289" s="224" t="str">
        <f t="shared" ca="1" si="39"/>
        <v/>
      </c>
      <c r="T1289" s="224" t="str">
        <f ca="1">IF(B1289="","",IF(ISERROR(MATCH($J1289,SorP!$B$1:$B$6230,0)),"",INDIRECT("'SorP'!$A$"&amp;MATCH($J1289,SorP!$B$1:$B$6230,0))))</f>
        <v/>
      </c>
      <c r="U1289" s="239"/>
      <c r="V1289" s="269" t="e">
        <f>IF(C1289="",NA(),MATCH($B1289&amp;$C1289,'Smelter Look-up'!$J:$J,0))</f>
        <v>#N/A</v>
      </c>
      <c r="W1289" s="270"/>
      <c r="X1289" s="270">
        <f t="shared" si="40"/>
        <v>0</v>
      </c>
      <c r="Y1289" s="270"/>
      <c r="Z1289" s="270"/>
      <c r="AB1289" s="272" t="str">
        <f t="shared" si="41"/>
        <v/>
      </c>
    </row>
    <row r="1290" spans="1:28" s="271" customFormat="1" ht="20.25" customHeight="1">
      <c r="A1290" s="215"/>
      <c r="B1290" s="216"/>
      <c r="C1290" s="220"/>
      <c r="D1290" s="216"/>
      <c r="E1290" s="216"/>
      <c r="F1290" s="216"/>
      <c r="G1290" s="216"/>
      <c r="H1290" s="217"/>
      <c r="I1290" s="218"/>
      <c r="J1290" s="218"/>
      <c r="K1290" s="267"/>
      <c r="L1290" s="267"/>
      <c r="M1290" s="267"/>
      <c r="N1290" s="267"/>
      <c r="O1290" s="267"/>
      <c r="P1290" s="219"/>
      <c r="Q1290" s="268"/>
      <c r="R1290" s="216" t="str">
        <f ca="1">IF(ISERROR($V1290),"",OFFSET('Smelter Look-up'!$C$4,$V1290-4,0)&amp;"")</f>
        <v/>
      </c>
      <c r="S1290" s="224" t="str">
        <f t="shared" ca="1" si="39"/>
        <v/>
      </c>
      <c r="T1290" s="224" t="str">
        <f ca="1">IF(B1290="","",IF(ISERROR(MATCH($J1290,SorP!$B$1:$B$6230,0)),"",INDIRECT("'SorP'!$A$"&amp;MATCH($J1290,SorP!$B$1:$B$6230,0))))</f>
        <v/>
      </c>
      <c r="U1290" s="239"/>
      <c r="V1290" s="269" t="e">
        <f>IF(C1290="",NA(),MATCH($B1290&amp;$C1290,'Smelter Look-up'!$J:$J,0))</f>
        <v>#N/A</v>
      </c>
      <c r="W1290" s="270"/>
      <c r="X1290" s="270">
        <f t="shared" si="40"/>
        <v>0</v>
      </c>
      <c r="Y1290" s="270"/>
      <c r="Z1290" s="270"/>
      <c r="AB1290" s="272" t="str">
        <f t="shared" si="41"/>
        <v/>
      </c>
    </row>
    <row r="1291" spans="1:28" s="271" customFormat="1" ht="20.25" customHeight="1">
      <c r="A1291" s="215"/>
      <c r="B1291" s="216"/>
      <c r="C1291" s="220"/>
      <c r="D1291" s="216"/>
      <c r="E1291" s="216"/>
      <c r="F1291" s="216"/>
      <c r="G1291" s="216"/>
      <c r="H1291" s="217"/>
      <c r="I1291" s="218"/>
      <c r="J1291" s="218"/>
      <c r="K1291" s="267"/>
      <c r="L1291" s="267"/>
      <c r="M1291" s="267"/>
      <c r="N1291" s="267"/>
      <c r="O1291" s="267"/>
      <c r="P1291" s="219"/>
      <c r="Q1291" s="268"/>
      <c r="R1291" s="216" t="str">
        <f ca="1">IF(ISERROR($V1291),"",OFFSET('Smelter Look-up'!$C$4,$V1291-4,0)&amp;"")</f>
        <v/>
      </c>
      <c r="S1291" s="224" t="str">
        <f t="shared" ca="1" si="39"/>
        <v/>
      </c>
      <c r="T1291" s="224" t="str">
        <f ca="1">IF(B1291="","",IF(ISERROR(MATCH($J1291,SorP!$B$1:$B$6230,0)),"",INDIRECT("'SorP'!$A$"&amp;MATCH($J1291,SorP!$B$1:$B$6230,0))))</f>
        <v/>
      </c>
      <c r="U1291" s="239"/>
      <c r="V1291" s="269" t="e">
        <f>IF(C1291="",NA(),MATCH($B1291&amp;$C1291,'Smelter Look-up'!$J:$J,0))</f>
        <v>#N/A</v>
      </c>
      <c r="W1291" s="270"/>
      <c r="X1291" s="270">
        <f t="shared" si="40"/>
        <v>0</v>
      </c>
      <c r="Y1291" s="270"/>
      <c r="Z1291" s="270"/>
      <c r="AB1291" s="272" t="str">
        <f t="shared" si="41"/>
        <v/>
      </c>
    </row>
    <row r="1292" spans="1:28" s="271" customFormat="1" ht="20.25" customHeight="1">
      <c r="A1292" s="215"/>
      <c r="B1292" s="216"/>
      <c r="C1292" s="220"/>
      <c r="D1292" s="216"/>
      <c r="E1292" s="216"/>
      <c r="F1292" s="216"/>
      <c r="G1292" s="216"/>
      <c r="H1292" s="217"/>
      <c r="I1292" s="218"/>
      <c r="J1292" s="218"/>
      <c r="K1292" s="267"/>
      <c r="L1292" s="267"/>
      <c r="M1292" s="267"/>
      <c r="N1292" s="267"/>
      <c r="O1292" s="267"/>
      <c r="P1292" s="219"/>
      <c r="Q1292" s="268"/>
      <c r="R1292" s="216" t="str">
        <f ca="1">IF(ISERROR($V1292),"",OFFSET('Smelter Look-up'!$C$4,$V1292-4,0)&amp;"")</f>
        <v/>
      </c>
      <c r="S1292" s="224" t="str">
        <f t="shared" ca="1" si="39"/>
        <v/>
      </c>
      <c r="T1292" s="224" t="str">
        <f ca="1">IF(B1292="","",IF(ISERROR(MATCH($J1292,SorP!$B$1:$B$6230,0)),"",INDIRECT("'SorP'!$A$"&amp;MATCH($J1292,SorP!$B$1:$B$6230,0))))</f>
        <v/>
      </c>
      <c r="U1292" s="239"/>
      <c r="V1292" s="269" t="e">
        <f>IF(C1292="",NA(),MATCH($B1292&amp;$C1292,'Smelter Look-up'!$J:$J,0))</f>
        <v>#N/A</v>
      </c>
      <c r="W1292" s="270"/>
      <c r="X1292" s="270">
        <f t="shared" si="40"/>
        <v>0</v>
      </c>
      <c r="Y1292" s="270"/>
      <c r="Z1292" s="270"/>
      <c r="AB1292" s="272" t="str">
        <f t="shared" si="41"/>
        <v/>
      </c>
    </row>
    <row r="1293" spans="1:28" s="271" customFormat="1" ht="20.25" customHeight="1">
      <c r="A1293" s="215"/>
      <c r="B1293" s="216"/>
      <c r="C1293" s="220"/>
      <c r="D1293" s="216"/>
      <c r="E1293" s="216"/>
      <c r="F1293" s="216"/>
      <c r="G1293" s="216"/>
      <c r="H1293" s="217"/>
      <c r="I1293" s="218"/>
      <c r="J1293" s="218"/>
      <c r="K1293" s="267"/>
      <c r="L1293" s="267"/>
      <c r="M1293" s="267"/>
      <c r="N1293" s="267"/>
      <c r="O1293" s="267"/>
      <c r="P1293" s="219"/>
      <c r="Q1293" s="268"/>
      <c r="R1293" s="216" t="str">
        <f ca="1">IF(ISERROR($V1293),"",OFFSET('Smelter Look-up'!$C$4,$V1293-4,0)&amp;"")</f>
        <v/>
      </c>
      <c r="S1293" s="224" t="str">
        <f t="shared" ca="1" si="39"/>
        <v/>
      </c>
      <c r="T1293" s="224" t="str">
        <f ca="1">IF(B1293="","",IF(ISERROR(MATCH($J1293,SorP!$B$1:$B$6230,0)),"",INDIRECT("'SorP'!$A$"&amp;MATCH($J1293,SorP!$B$1:$B$6230,0))))</f>
        <v/>
      </c>
      <c r="U1293" s="239"/>
      <c r="V1293" s="269" t="e">
        <f>IF(C1293="",NA(),MATCH($B1293&amp;$C1293,'Smelter Look-up'!$J:$J,0))</f>
        <v>#N/A</v>
      </c>
      <c r="W1293" s="270"/>
      <c r="X1293" s="270">
        <f t="shared" si="40"/>
        <v>0</v>
      </c>
      <c r="Y1293" s="270"/>
      <c r="Z1293" s="270"/>
      <c r="AB1293" s="272" t="str">
        <f t="shared" si="41"/>
        <v/>
      </c>
    </row>
    <row r="1294" spans="1:28" s="271" customFormat="1" ht="20.25" customHeight="1">
      <c r="A1294" s="215"/>
      <c r="B1294" s="216"/>
      <c r="C1294" s="220"/>
      <c r="D1294" s="216"/>
      <c r="E1294" s="216"/>
      <c r="F1294" s="216"/>
      <c r="G1294" s="216"/>
      <c r="H1294" s="217"/>
      <c r="I1294" s="218"/>
      <c r="J1294" s="218"/>
      <c r="K1294" s="267"/>
      <c r="L1294" s="267"/>
      <c r="M1294" s="267"/>
      <c r="N1294" s="267"/>
      <c r="O1294" s="267"/>
      <c r="P1294" s="219"/>
      <c r="Q1294" s="268"/>
      <c r="R1294" s="216" t="str">
        <f ca="1">IF(ISERROR($V1294),"",OFFSET('Smelter Look-up'!$C$4,$V1294-4,0)&amp;"")</f>
        <v/>
      </c>
      <c r="S1294" s="224" t="str">
        <f t="shared" ca="1" si="39"/>
        <v/>
      </c>
      <c r="T1294" s="224" t="str">
        <f ca="1">IF(B1294="","",IF(ISERROR(MATCH($J1294,SorP!$B$1:$B$6230,0)),"",INDIRECT("'SorP'!$A$"&amp;MATCH($J1294,SorP!$B$1:$B$6230,0))))</f>
        <v/>
      </c>
      <c r="U1294" s="239"/>
      <c r="V1294" s="269" t="e">
        <f>IF(C1294="",NA(),MATCH($B1294&amp;$C1294,'Smelter Look-up'!$J:$J,0))</f>
        <v>#N/A</v>
      </c>
      <c r="W1294" s="270"/>
      <c r="X1294" s="270">
        <f t="shared" si="40"/>
        <v>0</v>
      </c>
      <c r="Y1294" s="270"/>
      <c r="Z1294" s="270"/>
      <c r="AB1294" s="272" t="str">
        <f t="shared" si="41"/>
        <v/>
      </c>
    </row>
    <row r="1295" spans="1:28" s="271" customFormat="1" ht="20.25" customHeight="1">
      <c r="A1295" s="215"/>
      <c r="B1295" s="216"/>
      <c r="C1295" s="220"/>
      <c r="D1295" s="216"/>
      <c r="E1295" s="216"/>
      <c r="F1295" s="216"/>
      <c r="G1295" s="216"/>
      <c r="H1295" s="217"/>
      <c r="I1295" s="218"/>
      <c r="J1295" s="218"/>
      <c r="K1295" s="267"/>
      <c r="L1295" s="267"/>
      <c r="M1295" s="267"/>
      <c r="N1295" s="267"/>
      <c r="O1295" s="267"/>
      <c r="P1295" s="219"/>
      <c r="Q1295" s="268"/>
      <c r="R1295" s="216" t="str">
        <f ca="1">IF(ISERROR($V1295),"",OFFSET('Smelter Look-up'!$C$4,$V1295-4,0)&amp;"")</f>
        <v/>
      </c>
      <c r="S1295" s="224" t="str">
        <f t="shared" ca="1" si="39"/>
        <v/>
      </c>
      <c r="T1295" s="224" t="str">
        <f ca="1">IF(B1295="","",IF(ISERROR(MATCH($J1295,SorP!$B$1:$B$6230,0)),"",INDIRECT("'SorP'!$A$"&amp;MATCH($J1295,SorP!$B$1:$B$6230,0))))</f>
        <v/>
      </c>
      <c r="U1295" s="239"/>
      <c r="V1295" s="269" t="e">
        <f>IF(C1295="",NA(),MATCH($B1295&amp;$C1295,'Smelter Look-up'!$J:$J,0))</f>
        <v>#N/A</v>
      </c>
      <c r="W1295" s="270"/>
      <c r="X1295" s="270">
        <f t="shared" si="40"/>
        <v>0</v>
      </c>
      <c r="Y1295" s="270"/>
      <c r="Z1295" s="270"/>
      <c r="AB1295" s="272" t="str">
        <f t="shared" si="41"/>
        <v/>
      </c>
    </row>
    <row r="1296" spans="1:28" s="271" customFormat="1" ht="20.25" customHeight="1">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39"/>
        <v/>
      </c>
      <c r="T1296" s="224" t="str">
        <f ca="1">IF(B1296="","",IF(ISERROR(MATCH($J1296,SorP!$B$1:$B$6230,0)),"",INDIRECT("'SorP'!$A$"&amp;MATCH($J1296,SorP!$B$1:$B$6230,0))))</f>
        <v/>
      </c>
      <c r="U1296" s="239"/>
      <c r="V1296" s="269" t="e">
        <f>IF(C1296="",NA(),MATCH($B1296&amp;$C1296,'Smelter Look-up'!$J:$J,0))</f>
        <v>#N/A</v>
      </c>
      <c r="W1296" s="270"/>
      <c r="X1296" s="270">
        <f t="shared" ca="1" si="40"/>
        <v>0</v>
      </c>
      <c r="Y1296" s="270"/>
      <c r="Z1296" s="270"/>
      <c r="AB1296" s="272" t="str">
        <f t="shared" si="41"/>
        <v/>
      </c>
    </row>
    <row r="1297" spans="1:28" s="271" customFormat="1" ht="20.25" customHeight="1">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39"/>
        <v/>
      </c>
      <c r="T1297" s="224" t="str">
        <f ca="1">IF(B1297="","",IF(ISERROR(MATCH($J1297,SorP!$B$1:$B$6230,0)),"",INDIRECT("'SorP'!$A$"&amp;MATCH($J1297,SorP!$B$1:$B$6230,0))))</f>
        <v/>
      </c>
      <c r="U1297" s="239"/>
      <c r="V1297" s="269" t="e">
        <f>IF(C1297="",NA(),MATCH($B1297&amp;$C1297,'Smelter Look-up'!$J:$J,0))</f>
        <v>#N/A</v>
      </c>
      <c r="W1297" s="270"/>
      <c r="X1297" s="270">
        <f t="shared" ca="1" si="40"/>
        <v>0</v>
      </c>
      <c r="Y1297" s="270"/>
      <c r="Z1297" s="270"/>
      <c r="AB1297" s="272" t="str">
        <f t="shared" si="41"/>
        <v/>
      </c>
    </row>
    <row r="1298" spans="1:28" s="271" customFormat="1" ht="20.25" customHeight="1">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39"/>
        <v/>
      </c>
      <c r="T1298" s="224" t="str">
        <f ca="1">IF(B1298="","",IF(ISERROR(MATCH($J1298,SorP!$B$1:$B$6230,0)),"",INDIRECT("'SorP'!$A$"&amp;MATCH($J1298,SorP!$B$1:$B$6230,0))))</f>
        <v/>
      </c>
      <c r="U1298" s="239"/>
      <c r="V1298" s="269" t="e">
        <f>IF(C1298="",NA(),MATCH($B1298&amp;$C1298,'Smelter Look-up'!$J:$J,0))</f>
        <v>#N/A</v>
      </c>
      <c r="W1298" s="270"/>
      <c r="X1298" s="270">
        <f t="shared" ca="1" si="40"/>
        <v>0</v>
      </c>
      <c r="Y1298" s="270"/>
      <c r="Z1298" s="270"/>
      <c r="AB1298" s="272" t="str">
        <f t="shared" si="41"/>
        <v/>
      </c>
    </row>
    <row r="1299" spans="1:28" s="271" customFormat="1" ht="20.25" customHeight="1">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39"/>
        <v/>
      </c>
      <c r="T1299" s="224" t="str">
        <f ca="1">IF(B1299="","",IF(ISERROR(MATCH($J1299,SorP!$B$1:$B$6230,0)),"",INDIRECT("'SorP'!$A$"&amp;MATCH($J1299,SorP!$B$1:$B$6230,0))))</f>
        <v/>
      </c>
      <c r="U1299" s="239"/>
      <c r="V1299" s="269" t="e">
        <f>IF(C1299="",NA(),MATCH($B1299&amp;$C1299,'Smelter Look-up'!$J:$J,0))</f>
        <v>#N/A</v>
      </c>
      <c r="W1299" s="270"/>
      <c r="X1299" s="270">
        <f t="shared" ca="1" si="40"/>
        <v>0</v>
      </c>
      <c r="Y1299" s="270"/>
      <c r="Z1299" s="270"/>
      <c r="AB1299" s="272" t="str">
        <f t="shared" si="41"/>
        <v/>
      </c>
    </row>
    <row r="1300" spans="1:28" s="271" customFormat="1" ht="20.25" customHeight="1">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39"/>
        <v/>
      </c>
      <c r="T1300" s="224" t="str">
        <f ca="1">IF(B1300="","",IF(ISERROR(MATCH($J1300,SorP!$B$1:$B$6230,0)),"",INDIRECT("'SorP'!$A$"&amp;MATCH($J1300,SorP!$B$1:$B$6230,0))))</f>
        <v/>
      </c>
      <c r="U1300" s="239"/>
      <c r="V1300" s="269" t="e">
        <f>IF(C1300="",NA(),MATCH($B1300&amp;$C1300,'Smelter Look-up'!$J:$J,0))</f>
        <v>#N/A</v>
      </c>
      <c r="W1300" s="270"/>
      <c r="X1300" s="270">
        <f t="shared" ca="1" si="40"/>
        <v>0</v>
      </c>
      <c r="Y1300" s="270"/>
      <c r="Z1300" s="270"/>
      <c r="AB1300" s="272" t="str">
        <f t="shared" si="41"/>
        <v/>
      </c>
    </row>
    <row r="1301" spans="1:28" s="271" customFormat="1" ht="20.25" customHeight="1">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39"/>
        <v/>
      </c>
      <c r="T1301" s="224" t="str">
        <f ca="1">IF(B1301="","",IF(ISERROR(MATCH($J1301,SorP!$B$1:$B$6230,0)),"",INDIRECT("'SorP'!$A$"&amp;MATCH($J1301,SorP!$B$1:$B$6230,0))))</f>
        <v/>
      </c>
      <c r="U1301" s="239"/>
      <c r="V1301" s="269" t="e">
        <f>IF(C1301="",NA(),MATCH($B1301&amp;$C1301,'Smelter Look-up'!$J:$J,0))</f>
        <v>#N/A</v>
      </c>
      <c r="W1301" s="270"/>
      <c r="X1301" s="270">
        <f t="shared" ca="1" si="40"/>
        <v>0</v>
      </c>
      <c r="Y1301" s="270"/>
      <c r="Z1301" s="270"/>
      <c r="AB1301" s="272" t="str">
        <f t="shared" si="41"/>
        <v/>
      </c>
    </row>
    <row r="1302" spans="1:28" s="271" customFormat="1" ht="20.25" customHeight="1">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39"/>
        <v/>
      </c>
      <c r="T1302" s="224" t="str">
        <f ca="1">IF(B1302="","",IF(ISERROR(MATCH($J1302,SorP!$B$1:$B$6230,0)),"",INDIRECT("'SorP'!$A$"&amp;MATCH($J1302,SorP!$B$1:$B$6230,0))))</f>
        <v/>
      </c>
      <c r="U1302" s="239"/>
      <c r="V1302" s="269" t="e">
        <f>IF(C1302="",NA(),MATCH($B1302&amp;$C1302,'Smelter Look-up'!$J:$J,0))</f>
        <v>#N/A</v>
      </c>
      <c r="W1302" s="270"/>
      <c r="X1302" s="270">
        <f t="shared" ca="1" si="40"/>
        <v>0</v>
      </c>
      <c r="Y1302" s="270"/>
      <c r="Z1302" s="270"/>
      <c r="AB1302" s="272" t="str">
        <f t="shared" si="41"/>
        <v/>
      </c>
    </row>
    <row r="1303" spans="1:28" s="271" customFormat="1" ht="20.25" customHeight="1">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39"/>
        <v/>
      </c>
      <c r="T1303" s="224" t="str">
        <f ca="1">IF(B1303="","",IF(ISERROR(MATCH($J1303,SorP!$B$1:$B$6230,0)),"",INDIRECT("'SorP'!$A$"&amp;MATCH($J1303,SorP!$B$1:$B$6230,0))))</f>
        <v/>
      </c>
      <c r="U1303" s="239"/>
      <c r="V1303" s="269" t="e">
        <f>IF(C1303="",NA(),MATCH($B1303&amp;$C1303,'Smelter Look-up'!$J:$J,0))</f>
        <v>#N/A</v>
      </c>
      <c r="W1303" s="270"/>
      <c r="X1303" s="270">
        <f t="shared" ca="1" si="40"/>
        <v>0</v>
      </c>
      <c r="Y1303" s="270"/>
      <c r="Z1303" s="270"/>
      <c r="AB1303" s="272" t="str">
        <f t="shared" si="41"/>
        <v/>
      </c>
    </row>
    <row r="1304" spans="1:28" s="271" customFormat="1" ht="20.25" customHeight="1">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39"/>
        <v/>
      </c>
      <c r="T1304" s="224" t="str">
        <f ca="1">IF(B1304="","",IF(ISERROR(MATCH($J1304,SorP!$B$1:$B$6230,0)),"",INDIRECT("'SorP'!$A$"&amp;MATCH($J1304,SorP!$B$1:$B$6230,0))))</f>
        <v/>
      </c>
      <c r="U1304" s="239"/>
      <c r="V1304" s="269" t="e">
        <f>IF(C1304="",NA(),MATCH($B1304&amp;$C1304,'Smelter Look-up'!$J:$J,0))</f>
        <v>#N/A</v>
      </c>
      <c r="W1304" s="270"/>
      <c r="X1304" s="270">
        <f t="shared" ca="1" si="40"/>
        <v>0</v>
      </c>
      <c r="Y1304" s="270"/>
      <c r="Z1304" s="270"/>
      <c r="AB1304" s="272" t="str">
        <f t="shared" si="41"/>
        <v/>
      </c>
    </row>
    <row r="1305" spans="1:28" s="271" customFormat="1" ht="20.25" customHeight="1">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39"/>
        <v/>
      </c>
      <c r="T1305" s="224" t="str">
        <f ca="1">IF(B1305="","",IF(ISERROR(MATCH($J1305,SorP!$B$1:$B$6230,0)),"",INDIRECT("'SorP'!$A$"&amp;MATCH($J1305,SorP!$B$1:$B$6230,0))))</f>
        <v/>
      </c>
      <c r="U1305" s="239"/>
      <c r="V1305" s="269" t="e">
        <f>IF(C1305="",NA(),MATCH($B1305&amp;$C1305,'Smelter Look-up'!$J:$J,0))</f>
        <v>#N/A</v>
      </c>
      <c r="W1305" s="270"/>
      <c r="X1305" s="270">
        <f t="shared" ca="1" si="40"/>
        <v>0</v>
      </c>
      <c r="Y1305" s="270"/>
      <c r="Z1305" s="270"/>
      <c r="AB1305" s="272" t="str">
        <f t="shared" si="41"/>
        <v/>
      </c>
    </row>
    <row r="1306" spans="1:28" s="271" customFormat="1" ht="20.25" customHeight="1">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39"/>
        <v/>
      </c>
      <c r="T1306" s="224" t="str">
        <f ca="1">IF(B1306="","",IF(ISERROR(MATCH($J1306,SorP!$B$1:$B$6230,0)),"",INDIRECT("'SorP'!$A$"&amp;MATCH($J1306,SorP!$B$1:$B$6230,0))))</f>
        <v/>
      </c>
      <c r="U1306" s="239"/>
      <c r="V1306" s="269" t="e">
        <f>IF(C1306="",NA(),MATCH($B1306&amp;$C1306,'Smelter Look-up'!$J:$J,0))</f>
        <v>#N/A</v>
      </c>
      <c r="W1306" s="270"/>
      <c r="X1306" s="270">
        <f t="shared" ca="1" si="40"/>
        <v>0</v>
      </c>
      <c r="Y1306" s="270"/>
      <c r="Z1306" s="270"/>
      <c r="AB1306" s="272" t="str">
        <f t="shared" si="41"/>
        <v/>
      </c>
    </row>
    <row r="1307" spans="1:28" s="271" customFormat="1" ht="20.25" customHeight="1">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39"/>
        <v/>
      </c>
      <c r="T1307" s="224" t="str">
        <f ca="1">IF(B1307="","",IF(ISERROR(MATCH($J1307,SorP!$B$1:$B$6230,0)),"",INDIRECT("'SorP'!$A$"&amp;MATCH($J1307,SorP!$B$1:$B$6230,0))))</f>
        <v/>
      </c>
      <c r="U1307" s="239"/>
      <c r="V1307" s="269" t="e">
        <f>IF(C1307="",NA(),MATCH($B1307&amp;$C1307,'Smelter Look-up'!$J:$J,0))</f>
        <v>#N/A</v>
      </c>
      <c r="W1307" s="270"/>
      <c r="X1307" s="270">
        <f t="shared" ca="1" si="40"/>
        <v>0</v>
      </c>
      <c r="Y1307" s="270"/>
      <c r="Z1307" s="270"/>
      <c r="AB1307" s="272" t="str">
        <f t="shared" si="41"/>
        <v/>
      </c>
    </row>
    <row r="1308" spans="1:28" s="271" customFormat="1" ht="20.25" customHeight="1">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39"/>
        <v/>
      </c>
      <c r="T1308" s="224" t="str">
        <f ca="1">IF(B1308="","",IF(ISERROR(MATCH($J1308,SorP!$B$1:$B$6230,0)),"",INDIRECT("'SorP'!$A$"&amp;MATCH($J1308,SorP!$B$1:$B$6230,0))))</f>
        <v/>
      </c>
      <c r="U1308" s="239"/>
      <c r="V1308" s="269" t="e">
        <f>IF(C1308="",NA(),MATCH($B1308&amp;$C1308,'Smelter Look-up'!$J:$J,0))</f>
        <v>#N/A</v>
      </c>
      <c r="W1308" s="270"/>
      <c r="X1308" s="270">
        <f t="shared" ca="1" si="40"/>
        <v>0</v>
      </c>
      <c r="Y1308" s="270"/>
      <c r="Z1308" s="270"/>
      <c r="AB1308" s="272" t="str">
        <f t="shared" si="41"/>
        <v/>
      </c>
    </row>
    <row r="1309" spans="1:28" s="271" customFormat="1" ht="20.25" customHeight="1">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39"/>
        <v/>
      </c>
      <c r="T1309" s="224" t="str">
        <f ca="1">IF(B1309="","",IF(ISERROR(MATCH($J1309,SorP!$B$1:$B$6230,0)),"",INDIRECT("'SorP'!$A$"&amp;MATCH($J1309,SorP!$B$1:$B$6230,0))))</f>
        <v/>
      </c>
      <c r="U1309" s="239"/>
      <c r="V1309" s="269" t="e">
        <f>IF(C1309="",NA(),MATCH($B1309&amp;$C1309,'Smelter Look-up'!$J:$J,0))</f>
        <v>#N/A</v>
      </c>
      <c r="W1309" s="270"/>
      <c r="X1309" s="270">
        <f t="shared" ca="1" si="40"/>
        <v>0</v>
      </c>
      <c r="Y1309" s="270"/>
      <c r="Z1309" s="270"/>
      <c r="AB1309" s="272" t="str">
        <f t="shared" si="41"/>
        <v/>
      </c>
    </row>
    <row r="1310" spans="1:28" s="271" customFormat="1" ht="20.25" customHeight="1">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39"/>
        <v/>
      </c>
      <c r="T1310" s="224" t="str">
        <f ca="1">IF(B1310="","",IF(ISERROR(MATCH($J1310,SorP!$B$1:$B$6230,0)),"",INDIRECT("'SorP'!$A$"&amp;MATCH($J1310,SorP!$B$1:$B$6230,0))))</f>
        <v/>
      </c>
      <c r="U1310" s="239"/>
      <c r="V1310" s="269" t="e">
        <f>IF(C1310="",NA(),MATCH($B1310&amp;$C1310,'Smelter Look-up'!$J:$J,0))</f>
        <v>#N/A</v>
      </c>
      <c r="W1310" s="270"/>
      <c r="X1310" s="270">
        <f t="shared" ca="1" si="40"/>
        <v>0</v>
      </c>
      <c r="Y1310" s="270"/>
      <c r="Z1310" s="270"/>
      <c r="AB1310" s="272" t="str">
        <f t="shared" si="41"/>
        <v/>
      </c>
    </row>
    <row r="1311" spans="1:28" s="271" customFormat="1" ht="20.25" customHeight="1">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39"/>
        <v/>
      </c>
      <c r="T1311" s="224" t="str">
        <f ca="1">IF(B1311="","",IF(ISERROR(MATCH($J1311,SorP!$B$1:$B$6230,0)),"",INDIRECT("'SorP'!$A$"&amp;MATCH($J1311,SorP!$B$1:$B$6230,0))))</f>
        <v/>
      </c>
      <c r="U1311" s="239"/>
      <c r="V1311" s="269" t="e">
        <f>IF(C1311="",NA(),MATCH($B1311&amp;$C1311,'Smelter Look-up'!$J:$J,0))</f>
        <v>#N/A</v>
      </c>
      <c r="W1311" s="270"/>
      <c r="X1311" s="270">
        <f t="shared" ca="1" si="40"/>
        <v>0</v>
      </c>
      <c r="Y1311" s="270"/>
      <c r="Z1311" s="270"/>
      <c r="AB1311" s="272" t="str">
        <f t="shared" si="41"/>
        <v/>
      </c>
    </row>
    <row r="1312" spans="1:28" s="271" customFormat="1" ht="20.25" customHeight="1">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39"/>
        <v/>
      </c>
      <c r="T1312" s="224" t="str">
        <f ca="1">IF(B1312="","",IF(ISERROR(MATCH($J1312,SorP!$B$1:$B$6230,0)),"",INDIRECT("'SorP'!$A$"&amp;MATCH($J1312,SorP!$B$1:$B$6230,0))))</f>
        <v/>
      </c>
      <c r="U1312" s="239"/>
      <c r="V1312" s="269" t="e">
        <f>IF(C1312="",NA(),MATCH($B1312&amp;$C1312,'Smelter Look-up'!$J:$J,0))</f>
        <v>#N/A</v>
      </c>
      <c r="W1312" s="270"/>
      <c r="X1312" s="270">
        <f t="shared" ca="1" si="40"/>
        <v>0</v>
      </c>
      <c r="Y1312" s="270"/>
      <c r="Z1312" s="270"/>
      <c r="AB1312" s="272" t="str">
        <f t="shared" si="41"/>
        <v/>
      </c>
    </row>
    <row r="1313" spans="1:28" s="271" customFormat="1" ht="20.25" customHeight="1">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39"/>
        <v/>
      </c>
      <c r="T1313" s="224" t="str">
        <f ca="1">IF(B1313="","",IF(ISERROR(MATCH($J1313,SorP!$B$1:$B$6230,0)),"",INDIRECT("'SorP'!$A$"&amp;MATCH($J1313,SorP!$B$1:$B$6230,0))))</f>
        <v/>
      </c>
      <c r="U1313" s="239"/>
      <c r="V1313" s="269" t="e">
        <f>IF(C1313="",NA(),MATCH($B1313&amp;$C1313,'Smelter Look-up'!$J:$J,0))</f>
        <v>#N/A</v>
      </c>
      <c r="W1313" s="270"/>
      <c r="X1313" s="270">
        <f t="shared" ca="1" si="40"/>
        <v>0</v>
      </c>
      <c r="Y1313" s="270"/>
      <c r="Z1313" s="270"/>
      <c r="AB1313" s="272" t="str">
        <f t="shared" si="41"/>
        <v/>
      </c>
    </row>
    <row r="1314" spans="1:28" s="271" customFormat="1" ht="20.25" customHeight="1">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39"/>
        <v/>
      </c>
      <c r="T1314" s="224" t="str">
        <f ca="1">IF(B1314="","",IF(ISERROR(MATCH($J1314,SorP!$B$1:$B$6230,0)),"",INDIRECT("'SorP'!$A$"&amp;MATCH($J1314,SorP!$B$1:$B$6230,0))))</f>
        <v/>
      </c>
      <c r="U1314" s="239"/>
      <c r="V1314" s="269" t="e">
        <f>IF(C1314="",NA(),MATCH($B1314&amp;$C1314,'Smelter Look-up'!$J:$J,0))</f>
        <v>#N/A</v>
      </c>
      <c r="W1314" s="270"/>
      <c r="X1314" s="270">
        <f t="shared" ca="1" si="40"/>
        <v>0</v>
      </c>
      <c r="Y1314" s="270"/>
      <c r="Z1314" s="270"/>
      <c r="AB1314" s="272" t="str">
        <f t="shared" si="41"/>
        <v/>
      </c>
    </row>
    <row r="1315" spans="1:28" s="271" customFormat="1" ht="20.25" customHeight="1">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39"/>
        <v/>
      </c>
      <c r="T1315" s="224" t="str">
        <f ca="1">IF(B1315="","",IF(ISERROR(MATCH($J1315,SorP!$B$1:$B$6230,0)),"",INDIRECT("'SorP'!$A$"&amp;MATCH($J1315,SorP!$B$1:$B$6230,0))))</f>
        <v/>
      </c>
      <c r="U1315" s="239"/>
      <c r="V1315" s="269" t="e">
        <f>IF(C1315="",NA(),MATCH($B1315&amp;$C1315,'Smelter Look-up'!$J:$J,0))</f>
        <v>#N/A</v>
      </c>
      <c r="W1315" s="270"/>
      <c r="X1315" s="270">
        <f t="shared" ca="1" si="40"/>
        <v>0</v>
      </c>
      <c r="Y1315" s="270"/>
      <c r="Z1315" s="270"/>
      <c r="AB1315" s="272" t="str">
        <f t="shared" si="41"/>
        <v/>
      </c>
    </row>
    <row r="1316" spans="1:28" s="271" customFormat="1" ht="20.25" customHeight="1">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ca="1" si="39"/>
        <v/>
      </c>
      <c r="T1316" s="224" t="str">
        <f ca="1">IF(B1316="","",IF(ISERROR(MATCH($J1316,SorP!$B$1:$B$6230,0)),"",INDIRECT("'SorP'!$A$"&amp;MATCH($J1316,SorP!$B$1:$B$6230,0))))</f>
        <v/>
      </c>
      <c r="U1316" s="239"/>
      <c r="V1316" s="269" t="e">
        <f>IF(C1316="",NA(),MATCH($B1316&amp;$C1316,'Smelter Look-up'!$J:$J,0))</f>
        <v>#N/A</v>
      </c>
      <c r="W1316" s="270"/>
      <c r="X1316" s="270">
        <f t="shared" ca="1" si="40"/>
        <v>0</v>
      </c>
      <c r="Y1316" s="270"/>
      <c r="Z1316" s="270"/>
      <c r="AB1316" s="272" t="str">
        <f t="shared" si="41"/>
        <v/>
      </c>
    </row>
    <row r="1317" spans="1:28" s="271" customFormat="1" ht="20.25" customHeight="1">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ref="S1317:S1380" ca="1" si="42">IF(B1317="","",IF(ISERROR(MATCH($E1317,CL,0)),"Unknown",INDIRECT("'C'!$A$"&amp;MATCH($E1317,CL,0)+1)))</f>
        <v/>
      </c>
      <c r="T1317" s="224" t="str">
        <f ca="1">IF(B1317="","",IF(ISERROR(MATCH($J1317,SorP!$B$1:$B$6230,0)),"",INDIRECT("'SorP'!$A$"&amp;MATCH($J1317,SorP!$B$1:$B$6230,0))))</f>
        <v/>
      </c>
      <c r="U1317" s="239"/>
      <c r="V1317" s="269" t="e">
        <f>IF(C1317="",NA(),MATCH($B1317&amp;$C1317,'Smelter Look-up'!$J:$J,0))</f>
        <v>#N/A</v>
      </c>
      <c r="W1317" s="270"/>
      <c r="X1317" s="270">
        <f t="shared" ref="X1317:X1380" ca="1" si="43">IF(AND(C1317="Smelter not listed",OR(LEN(D1317)=0,LEN(E1317)=0)),1,0)</f>
        <v>0</v>
      </c>
      <c r="Y1317" s="270"/>
      <c r="Z1317" s="270"/>
      <c r="AB1317" s="272" t="str">
        <f t="shared" ref="AB1317:AB1380" si="44">B1317&amp;C1317</f>
        <v/>
      </c>
    </row>
    <row r="1318" spans="1:28" s="271" customFormat="1" ht="20.25" customHeight="1">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42"/>
        <v/>
      </c>
      <c r="T1318" s="224" t="str">
        <f ca="1">IF(B1318="","",IF(ISERROR(MATCH($J1318,SorP!$B$1:$B$6230,0)),"",INDIRECT("'SorP'!$A$"&amp;MATCH($J1318,SorP!$B$1:$B$6230,0))))</f>
        <v/>
      </c>
      <c r="U1318" s="239"/>
      <c r="V1318" s="269" t="e">
        <f>IF(C1318="",NA(),MATCH($B1318&amp;$C1318,'Smelter Look-up'!$J:$J,0))</f>
        <v>#N/A</v>
      </c>
      <c r="W1318" s="270"/>
      <c r="X1318" s="270">
        <f t="shared" ca="1" si="43"/>
        <v>0</v>
      </c>
      <c r="Y1318" s="270"/>
      <c r="Z1318" s="270"/>
      <c r="AB1318" s="272" t="str">
        <f t="shared" si="44"/>
        <v/>
      </c>
    </row>
    <row r="1319" spans="1:28" s="271" customFormat="1" ht="20.25" customHeight="1">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42"/>
        <v/>
      </c>
      <c r="T1319" s="224" t="str">
        <f ca="1">IF(B1319="","",IF(ISERROR(MATCH($J1319,SorP!$B$1:$B$6230,0)),"",INDIRECT("'SorP'!$A$"&amp;MATCH($J1319,SorP!$B$1:$B$6230,0))))</f>
        <v/>
      </c>
      <c r="U1319" s="239"/>
      <c r="V1319" s="269" t="e">
        <f>IF(C1319="",NA(),MATCH($B1319&amp;$C1319,'Smelter Look-up'!$J:$J,0))</f>
        <v>#N/A</v>
      </c>
      <c r="W1319" s="270"/>
      <c r="X1319" s="270">
        <f t="shared" ca="1" si="43"/>
        <v>0</v>
      </c>
      <c r="Y1319" s="270"/>
      <c r="Z1319" s="270"/>
      <c r="AB1319" s="272" t="str">
        <f t="shared" si="44"/>
        <v/>
      </c>
    </row>
    <row r="1320" spans="1:28" s="271" customFormat="1" ht="20.25" customHeight="1">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42"/>
        <v/>
      </c>
      <c r="T1320" s="224" t="str">
        <f ca="1">IF(B1320="","",IF(ISERROR(MATCH($J1320,SorP!$B$1:$B$6230,0)),"",INDIRECT("'SorP'!$A$"&amp;MATCH($J1320,SorP!$B$1:$B$6230,0))))</f>
        <v/>
      </c>
      <c r="U1320" s="239"/>
      <c r="V1320" s="269" t="e">
        <f>IF(C1320="",NA(),MATCH($B1320&amp;$C1320,'Smelter Look-up'!$J:$J,0))</f>
        <v>#N/A</v>
      </c>
      <c r="W1320" s="270"/>
      <c r="X1320" s="270">
        <f t="shared" ca="1" si="43"/>
        <v>0</v>
      </c>
      <c r="Y1320" s="270"/>
      <c r="Z1320" s="270"/>
      <c r="AB1320" s="272" t="str">
        <f t="shared" si="44"/>
        <v/>
      </c>
    </row>
    <row r="1321" spans="1:28" s="271" customFormat="1" ht="20.25" customHeight="1">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42"/>
        <v/>
      </c>
      <c r="T1321" s="224" t="str">
        <f ca="1">IF(B1321="","",IF(ISERROR(MATCH($J1321,SorP!$B$1:$B$6230,0)),"",INDIRECT("'SorP'!$A$"&amp;MATCH($J1321,SorP!$B$1:$B$6230,0))))</f>
        <v/>
      </c>
      <c r="U1321" s="239"/>
      <c r="V1321" s="269" t="e">
        <f>IF(C1321="",NA(),MATCH($B1321&amp;$C1321,'Smelter Look-up'!$J:$J,0))</f>
        <v>#N/A</v>
      </c>
      <c r="W1321" s="270"/>
      <c r="X1321" s="270">
        <f t="shared" ca="1" si="43"/>
        <v>0</v>
      </c>
      <c r="Y1321" s="270"/>
      <c r="Z1321" s="270"/>
      <c r="AB1321" s="272" t="str">
        <f t="shared" si="44"/>
        <v/>
      </c>
    </row>
    <row r="1322" spans="1:28" s="271" customFormat="1" ht="20.25" customHeight="1">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42"/>
        <v/>
      </c>
      <c r="T1322" s="224" t="str">
        <f ca="1">IF(B1322="","",IF(ISERROR(MATCH($J1322,SorP!$B$1:$B$6230,0)),"",INDIRECT("'SorP'!$A$"&amp;MATCH($J1322,SorP!$B$1:$B$6230,0))))</f>
        <v/>
      </c>
      <c r="U1322" s="239"/>
      <c r="V1322" s="269" t="e">
        <f>IF(C1322="",NA(),MATCH($B1322&amp;$C1322,'Smelter Look-up'!$J:$J,0))</f>
        <v>#N/A</v>
      </c>
      <c r="W1322" s="270"/>
      <c r="X1322" s="270">
        <f t="shared" ca="1" si="43"/>
        <v>0</v>
      </c>
      <c r="Y1322" s="270"/>
      <c r="Z1322" s="270"/>
      <c r="AB1322" s="272" t="str">
        <f t="shared" si="44"/>
        <v/>
      </c>
    </row>
    <row r="1323" spans="1:28" s="271" customFormat="1" ht="20.25" customHeight="1">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42"/>
        <v/>
      </c>
      <c r="T1323" s="224" t="str">
        <f ca="1">IF(B1323="","",IF(ISERROR(MATCH($J1323,SorP!$B$1:$B$6230,0)),"",INDIRECT("'SorP'!$A$"&amp;MATCH($J1323,SorP!$B$1:$B$6230,0))))</f>
        <v/>
      </c>
      <c r="U1323" s="239"/>
      <c r="V1323" s="269" t="e">
        <f>IF(C1323="",NA(),MATCH($B1323&amp;$C1323,'Smelter Look-up'!$J:$J,0))</f>
        <v>#N/A</v>
      </c>
      <c r="W1323" s="270"/>
      <c r="X1323" s="270">
        <f t="shared" ca="1" si="43"/>
        <v>0</v>
      </c>
      <c r="Y1323" s="270"/>
      <c r="Z1323" s="270"/>
      <c r="AB1323" s="272" t="str">
        <f t="shared" si="44"/>
        <v/>
      </c>
    </row>
    <row r="1324" spans="1:28" s="271" customFormat="1" ht="20.25" customHeight="1">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42"/>
        <v/>
      </c>
      <c r="T1324" s="224" t="str">
        <f ca="1">IF(B1324="","",IF(ISERROR(MATCH($J1324,SorP!$B$1:$B$6230,0)),"",INDIRECT("'SorP'!$A$"&amp;MATCH($J1324,SorP!$B$1:$B$6230,0))))</f>
        <v/>
      </c>
      <c r="U1324" s="239"/>
      <c r="V1324" s="269" t="e">
        <f>IF(C1324="",NA(),MATCH($B1324&amp;$C1324,'Smelter Look-up'!$J:$J,0))</f>
        <v>#N/A</v>
      </c>
      <c r="W1324" s="270"/>
      <c r="X1324" s="270">
        <f t="shared" ca="1" si="43"/>
        <v>0</v>
      </c>
      <c r="Y1324" s="270"/>
      <c r="Z1324" s="270"/>
      <c r="AB1324" s="272" t="str">
        <f t="shared" si="44"/>
        <v/>
      </c>
    </row>
    <row r="1325" spans="1:28" s="271" customFormat="1" ht="20.25" customHeight="1">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42"/>
        <v/>
      </c>
      <c r="T1325" s="224" t="str">
        <f ca="1">IF(B1325="","",IF(ISERROR(MATCH($J1325,SorP!$B$1:$B$6230,0)),"",INDIRECT("'SorP'!$A$"&amp;MATCH($J1325,SorP!$B$1:$B$6230,0))))</f>
        <v/>
      </c>
      <c r="U1325" s="239"/>
      <c r="V1325" s="269" t="e">
        <f>IF(C1325="",NA(),MATCH($B1325&amp;$C1325,'Smelter Look-up'!$J:$J,0))</f>
        <v>#N/A</v>
      </c>
      <c r="W1325" s="270"/>
      <c r="X1325" s="270">
        <f t="shared" ca="1" si="43"/>
        <v>0</v>
      </c>
      <c r="Y1325" s="270"/>
      <c r="Z1325" s="270"/>
      <c r="AB1325" s="272" t="str">
        <f t="shared" si="44"/>
        <v/>
      </c>
    </row>
    <row r="1326" spans="1:28" s="271" customFormat="1" ht="20.25" customHeight="1">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42"/>
        <v/>
      </c>
      <c r="T1326" s="224" t="str">
        <f ca="1">IF(B1326="","",IF(ISERROR(MATCH($J1326,SorP!$B$1:$B$6230,0)),"",INDIRECT("'SorP'!$A$"&amp;MATCH($J1326,SorP!$B$1:$B$6230,0))))</f>
        <v/>
      </c>
      <c r="U1326" s="239"/>
      <c r="V1326" s="269" t="e">
        <f>IF(C1326="",NA(),MATCH($B1326&amp;$C1326,'Smelter Look-up'!$J:$J,0))</f>
        <v>#N/A</v>
      </c>
      <c r="W1326" s="270"/>
      <c r="X1326" s="270">
        <f t="shared" ca="1" si="43"/>
        <v>0</v>
      </c>
      <c r="Y1326" s="270"/>
      <c r="Z1326" s="270"/>
      <c r="AB1326" s="272" t="str">
        <f t="shared" si="44"/>
        <v/>
      </c>
    </row>
    <row r="1327" spans="1:28" s="271" customFormat="1" ht="20.25" customHeight="1">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42"/>
        <v/>
      </c>
      <c r="T1327" s="224" t="str">
        <f ca="1">IF(B1327="","",IF(ISERROR(MATCH($J1327,SorP!$B$1:$B$6230,0)),"",INDIRECT("'SorP'!$A$"&amp;MATCH($J1327,SorP!$B$1:$B$6230,0))))</f>
        <v/>
      </c>
      <c r="U1327" s="239"/>
      <c r="V1327" s="269" t="e">
        <f>IF(C1327="",NA(),MATCH($B1327&amp;$C1327,'Smelter Look-up'!$J:$J,0))</f>
        <v>#N/A</v>
      </c>
      <c r="W1327" s="270"/>
      <c r="X1327" s="270">
        <f t="shared" ca="1" si="43"/>
        <v>0</v>
      </c>
      <c r="Y1327" s="270"/>
      <c r="Z1327" s="270"/>
      <c r="AB1327" s="272" t="str">
        <f t="shared" si="44"/>
        <v/>
      </c>
    </row>
    <row r="1328" spans="1:28" s="271" customFormat="1" ht="20.25" customHeight="1">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42"/>
        <v/>
      </c>
      <c r="T1328" s="224" t="str">
        <f ca="1">IF(B1328="","",IF(ISERROR(MATCH($J1328,SorP!$B$1:$B$6230,0)),"",INDIRECT("'SorP'!$A$"&amp;MATCH($J1328,SorP!$B$1:$B$6230,0))))</f>
        <v/>
      </c>
      <c r="U1328" s="239"/>
      <c r="V1328" s="269" t="e">
        <f>IF(C1328="",NA(),MATCH($B1328&amp;$C1328,'Smelter Look-up'!$J:$J,0))</f>
        <v>#N/A</v>
      </c>
      <c r="W1328" s="270"/>
      <c r="X1328" s="270">
        <f t="shared" ca="1" si="43"/>
        <v>0</v>
      </c>
      <c r="Y1328" s="270"/>
      <c r="Z1328" s="270"/>
      <c r="AB1328" s="272" t="str">
        <f t="shared" si="44"/>
        <v/>
      </c>
    </row>
    <row r="1329" spans="1:28" s="271" customFormat="1" ht="20.25" customHeight="1">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42"/>
        <v/>
      </c>
      <c r="T1329" s="224" t="str">
        <f ca="1">IF(B1329="","",IF(ISERROR(MATCH($J1329,SorP!$B$1:$B$6230,0)),"",INDIRECT("'SorP'!$A$"&amp;MATCH($J1329,SorP!$B$1:$B$6230,0))))</f>
        <v/>
      </c>
      <c r="U1329" s="239"/>
      <c r="V1329" s="269" t="e">
        <f>IF(C1329="",NA(),MATCH($B1329&amp;$C1329,'Smelter Look-up'!$J:$J,0))</f>
        <v>#N/A</v>
      </c>
      <c r="W1329" s="270"/>
      <c r="X1329" s="270">
        <f t="shared" ca="1" si="43"/>
        <v>0</v>
      </c>
      <c r="Y1329" s="270"/>
      <c r="Z1329" s="270"/>
      <c r="AB1329" s="272" t="str">
        <f t="shared" si="44"/>
        <v/>
      </c>
    </row>
    <row r="1330" spans="1:28" s="271" customFormat="1" ht="20.25" customHeight="1">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42"/>
        <v/>
      </c>
      <c r="T1330" s="224" t="str">
        <f ca="1">IF(B1330="","",IF(ISERROR(MATCH($J1330,SorP!$B$1:$B$6230,0)),"",INDIRECT("'SorP'!$A$"&amp;MATCH($J1330,SorP!$B$1:$B$6230,0))))</f>
        <v/>
      </c>
      <c r="U1330" s="239"/>
      <c r="V1330" s="269" t="e">
        <f>IF(C1330="",NA(),MATCH($B1330&amp;$C1330,'Smelter Look-up'!$J:$J,0))</f>
        <v>#N/A</v>
      </c>
      <c r="W1330" s="270"/>
      <c r="X1330" s="270">
        <f t="shared" ca="1" si="43"/>
        <v>0</v>
      </c>
      <c r="Y1330" s="270"/>
      <c r="Z1330" s="270"/>
      <c r="AB1330" s="272" t="str">
        <f t="shared" si="44"/>
        <v/>
      </c>
    </row>
    <row r="1331" spans="1:28" s="271" customFormat="1" ht="20.25" customHeight="1">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42"/>
        <v/>
      </c>
      <c r="T1331" s="224" t="str">
        <f ca="1">IF(B1331="","",IF(ISERROR(MATCH($J1331,SorP!$B$1:$B$6230,0)),"",INDIRECT("'SorP'!$A$"&amp;MATCH($J1331,SorP!$B$1:$B$6230,0))))</f>
        <v/>
      </c>
      <c r="U1331" s="239"/>
      <c r="V1331" s="269" t="e">
        <f>IF(C1331="",NA(),MATCH($B1331&amp;$C1331,'Smelter Look-up'!$J:$J,0))</f>
        <v>#N/A</v>
      </c>
      <c r="W1331" s="270"/>
      <c r="X1331" s="270">
        <f t="shared" ca="1" si="43"/>
        <v>0</v>
      </c>
      <c r="Y1331" s="270"/>
      <c r="Z1331" s="270"/>
      <c r="AB1331" s="272" t="str">
        <f t="shared" si="44"/>
        <v/>
      </c>
    </row>
    <row r="1332" spans="1:28" s="271" customFormat="1" ht="20.25" customHeight="1">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42"/>
        <v/>
      </c>
      <c r="T1332" s="224" t="str">
        <f ca="1">IF(B1332="","",IF(ISERROR(MATCH($J1332,SorP!$B$1:$B$6230,0)),"",INDIRECT("'SorP'!$A$"&amp;MATCH($J1332,SorP!$B$1:$B$6230,0))))</f>
        <v/>
      </c>
      <c r="U1332" s="239"/>
      <c r="V1332" s="269" t="e">
        <f>IF(C1332="",NA(),MATCH($B1332&amp;$C1332,'Smelter Look-up'!$J:$J,0))</f>
        <v>#N/A</v>
      </c>
      <c r="W1332" s="270"/>
      <c r="X1332" s="270">
        <f t="shared" ca="1" si="43"/>
        <v>0</v>
      </c>
      <c r="Y1332" s="270"/>
      <c r="Z1332" s="270"/>
      <c r="AB1332" s="272" t="str">
        <f t="shared" si="44"/>
        <v/>
      </c>
    </row>
    <row r="1333" spans="1:28" s="271" customFormat="1" ht="20.25" customHeight="1">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42"/>
        <v/>
      </c>
      <c r="T1333" s="224" t="str">
        <f ca="1">IF(B1333="","",IF(ISERROR(MATCH($J1333,SorP!$B$1:$B$6230,0)),"",INDIRECT("'SorP'!$A$"&amp;MATCH($J1333,SorP!$B$1:$B$6230,0))))</f>
        <v/>
      </c>
      <c r="U1333" s="239"/>
      <c r="V1333" s="269" t="e">
        <f>IF(C1333="",NA(),MATCH($B1333&amp;$C1333,'Smelter Look-up'!$J:$J,0))</f>
        <v>#N/A</v>
      </c>
      <c r="W1333" s="270"/>
      <c r="X1333" s="270">
        <f t="shared" ca="1" si="43"/>
        <v>0</v>
      </c>
      <c r="Y1333" s="270"/>
      <c r="Z1333" s="270"/>
      <c r="AB1333" s="272" t="str">
        <f t="shared" si="44"/>
        <v/>
      </c>
    </row>
    <row r="1334" spans="1:28" s="271" customFormat="1" ht="20.25" customHeight="1">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42"/>
        <v/>
      </c>
      <c r="T1334" s="224" t="str">
        <f ca="1">IF(B1334="","",IF(ISERROR(MATCH($J1334,SorP!$B$1:$B$6230,0)),"",INDIRECT("'SorP'!$A$"&amp;MATCH($J1334,SorP!$B$1:$B$6230,0))))</f>
        <v/>
      </c>
      <c r="U1334" s="239"/>
      <c r="V1334" s="269" t="e">
        <f>IF(C1334="",NA(),MATCH($B1334&amp;$C1334,'Smelter Look-up'!$J:$J,0))</f>
        <v>#N/A</v>
      </c>
      <c r="W1334" s="270"/>
      <c r="X1334" s="270">
        <f t="shared" ca="1" si="43"/>
        <v>0</v>
      </c>
      <c r="Y1334" s="270"/>
      <c r="Z1334" s="270"/>
      <c r="AB1334" s="272" t="str">
        <f t="shared" si="44"/>
        <v/>
      </c>
    </row>
    <row r="1335" spans="1:28" s="271" customFormat="1" ht="20.25" customHeight="1">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42"/>
        <v/>
      </c>
      <c r="T1335" s="224" t="str">
        <f ca="1">IF(B1335="","",IF(ISERROR(MATCH($J1335,SorP!$B$1:$B$6230,0)),"",INDIRECT("'SorP'!$A$"&amp;MATCH($J1335,SorP!$B$1:$B$6230,0))))</f>
        <v/>
      </c>
      <c r="U1335" s="239"/>
      <c r="V1335" s="269" t="e">
        <f>IF(C1335="",NA(),MATCH($B1335&amp;$C1335,'Smelter Look-up'!$J:$J,0))</f>
        <v>#N/A</v>
      </c>
      <c r="W1335" s="270"/>
      <c r="X1335" s="270">
        <f t="shared" ca="1" si="43"/>
        <v>0</v>
      </c>
      <c r="Y1335" s="270"/>
      <c r="Z1335" s="270"/>
      <c r="AB1335" s="272" t="str">
        <f t="shared" si="44"/>
        <v/>
      </c>
    </row>
    <row r="1336" spans="1:28" s="271" customFormat="1" ht="20.25" customHeight="1">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42"/>
        <v/>
      </c>
      <c r="T1336" s="224" t="str">
        <f ca="1">IF(B1336="","",IF(ISERROR(MATCH($J1336,SorP!$B$1:$B$6230,0)),"",INDIRECT("'SorP'!$A$"&amp;MATCH($J1336,SorP!$B$1:$B$6230,0))))</f>
        <v/>
      </c>
      <c r="U1336" s="239"/>
      <c r="V1336" s="269" t="e">
        <f>IF(C1336="",NA(),MATCH($B1336&amp;$C1336,'Smelter Look-up'!$J:$J,0))</f>
        <v>#N/A</v>
      </c>
      <c r="W1336" s="270"/>
      <c r="X1336" s="270">
        <f t="shared" ca="1" si="43"/>
        <v>0</v>
      </c>
      <c r="Y1336" s="270"/>
      <c r="Z1336" s="270"/>
      <c r="AB1336" s="272" t="str">
        <f t="shared" si="44"/>
        <v/>
      </c>
    </row>
    <row r="1337" spans="1:28" s="271" customFormat="1" ht="20.25" customHeight="1">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42"/>
        <v/>
      </c>
      <c r="T1337" s="224" t="str">
        <f ca="1">IF(B1337="","",IF(ISERROR(MATCH($J1337,SorP!$B$1:$B$6230,0)),"",INDIRECT("'SorP'!$A$"&amp;MATCH($J1337,SorP!$B$1:$B$6230,0))))</f>
        <v/>
      </c>
      <c r="U1337" s="239"/>
      <c r="V1337" s="269" t="e">
        <f>IF(C1337="",NA(),MATCH($B1337&amp;$C1337,'Smelter Look-up'!$J:$J,0))</f>
        <v>#N/A</v>
      </c>
      <c r="W1337" s="270"/>
      <c r="X1337" s="270">
        <f t="shared" ca="1" si="43"/>
        <v>0</v>
      </c>
      <c r="Y1337" s="270"/>
      <c r="Z1337" s="270"/>
      <c r="AB1337" s="272" t="str">
        <f t="shared" si="44"/>
        <v/>
      </c>
    </row>
    <row r="1338" spans="1:28" s="271" customFormat="1" ht="20.25" customHeight="1">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42"/>
        <v/>
      </c>
      <c r="T1338" s="224" t="str">
        <f ca="1">IF(B1338="","",IF(ISERROR(MATCH($J1338,SorP!$B$1:$B$6230,0)),"",INDIRECT("'SorP'!$A$"&amp;MATCH($J1338,SorP!$B$1:$B$6230,0))))</f>
        <v/>
      </c>
      <c r="U1338" s="239"/>
      <c r="V1338" s="269" t="e">
        <f>IF(C1338="",NA(),MATCH($B1338&amp;$C1338,'Smelter Look-up'!$J:$J,0))</f>
        <v>#N/A</v>
      </c>
      <c r="W1338" s="270"/>
      <c r="X1338" s="270">
        <f t="shared" ca="1" si="43"/>
        <v>0</v>
      </c>
      <c r="Y1338" s="270"/>
      <c r="Z1338" s="270"/>
      <c r="AB1338" s="272" t="str">
        <f t="shared" si="44"/>
        <v/>
      </c>
    </row>
    <row r="1339" spans="1:28" s="271" customFormat="1" ht="20.25" customHeight="1">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42"/>
        <v/>
      </c>
      <c r="T1339" s="224" t="str">
        <f ca="1">IF(B1339="","",IF(ISERROR(MATCH($J1339,SorP!$B$1:$B$6230,0)),"",INDIRECT("'SorP'!$A$"&amp;MATCH($J1339,SorP!$B$1:$B$6230,0))))</f>
        <v/>
      </c>
      <c r="U1339" s="239"/>
      <c r="V1339" s="269" t="e">
        <f>IF(C1339="",NA(),MATCH($B1339&amp;$C1339,'Smelter Look-up'!$J:$J,0))</f>
        <v>#N/A</v>
      </c>
      <c r="W1339" s="270"/>
      <c r="X1339" s="270">
        <f t="shared" ca="1" si="43"/>
        <v>0</v>
      </c>
      <c r="Y1339" s="270"/>
      <c r="Z1339" s="270"/>
      <c r="AB1339" s="272" t="str">
        <f t="shared" si="44"/>
        <v/>
      </c>
    </row>
    <row r="1340" spans="1:28" s="271" customFormat="1" ht="20.25" customHeight="1">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42"/>
        <v/>
      </c>
      <c r="T1340" s="224" t="str">
        <f ca="1">IF(B1340="","",IF(ISERROR(MATCH($J1340,SorP!$B$1:$B$6230,0)),"",INDIRECT("'SorP'!$A$"&amp;MATCH($J1340,SorP!$B$1:$B$6230,0))))</f>
        <v/>
      </c>
      <c r="U1340" s="239"/>
      <c r="V1340" s="269" t="e">
        <f>IF(C1340="",NA(),MATCH($B1340&amp;$C1340,'Smelter Look-up'!$J:$J,0))</f>
        <v>#N/A</v>
      </c>
      <c r="W1340" s="270"/>
      <c r="X1340" s="270">
        <f t="shared" ca="1" si="43"/>
        <v>0</v>
      </c>
      <c r="Y1340" s="270"/>
      <c r="Z1340" s="270"/>
      <c r="AB1340" s="272" t="str">
        <f t="shared" si="44"/>
        <v/>
      </c>
    </row>
    <row r="1341" spans="1:28" s="271" customFormat="1" ht="20.25" customHeight="1">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42"/>
        <v/>
      </c>
      <c r="T1341" s="224" t="str">
        <f ca="1">IF(B1341="","",IF(ISERROR(MATCH($J1341,SorP!$B$1:$B$6230,0)),"",INDIRECT("'SorP'!$A$"&amp;MATCH($J1341,SorP!$B$1:$B$6230,0))))</f>
        <v/>
      </c>
      <c r="U1341" s="239"/>
      <c r="V1341" s="269" t="e">
        <f>IF(C1341="",NA(),MATCH($B1341&amp;$C1341,'Smelter Look-up'!$J:$J,0))</f>
        <v>#N/A</v>
      </c>
      <c r="W1341" s="270"/>
      <c r="X1341" s="270">
        <f t="shared" ca="1" si="43"/>
        <v>0</v>
      </c>
      <c r="Y1341" s="270"/>
      <c r="Z1341" s="270"/>
      <c r="AB1341" s="272" t="str">
        <f t="shared" si="44"/>
        <v/>
      </c>
    </row>
    <row r="1342" spans="1:28" s="271" customFormat="1" ht="20.25" customHeight="1">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42"/>
        <v/>
      </c>
      <c r="T1342" s="224" t="str">
        <f ca="1">IF(B1342="","",IF(ISERROR(MATCH($J1342,SorP!$B$1:$B$6230,0)),"",INDIRECT("'SorP'!$A$"&amp;MATCH($J1342,SorP!$B$1:$B$6230,0))))</f>
        <v/>
      </c>
      <c r="U1342" s="239"/>
      <c r="V1342" s="269" t="e">
        <f>IF(C1342="",NA(),MATCH($B1342&amp;$C1342,'Smelter Look-up'!$J:$J,0))</f>
        <v>#N/A</v>
      </c>
      <c r="W1342" s="270"/>
      <c r="X1342" s="270">
        <f t="shared" ca="1" si="43"/>
        <v>0</v>
      </c>
      <c r="Y1342" s="270"/>
      <c r="Z1342" s="270"/>
      <c r="AB1342" s="272" t="str">
        <f t="shared" si="44"/>
        <v/>
      </c>
    </row>
    <row r="1343" spans="1:28" s="271" customFormat="1" ht="20.25" customHeight="1">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42"/>
        <v/>
      </c>
      <c r="T1343" s="224" t="str">
        <f ca="1">IF(B1343="","",IF(ISERROR(MATCH($J1343,SorP!$B$1:$B$6230,0)),"",INDIRECT("'SorP'!$A$"&amp;MATCH($J1343,SorP!$B$1:$B$6230,0))))</f>
        <v/>
      </c>
      <c r="U1343" s="239"/>
      <c r="V1343" s="269" t="e">
        <f>IF(C1343="",NA(),MATCH($B1343&amp;$C1343,'Smelter Look-up'!$J:$J,0))</f>
        <v>#N/A</v>
      </c>
      <c r="W1343" s="270"/>
      <c r="X1343" s="270">
        <f t="shared" ca="1" si="43"/>
        <v>0</v>
      </c>
      <c r="Y1343" s="270"/>
      <c r="Z1343" s="270"/>
      <c r="AB1343" s="272" t="str">
        <f t="shared" si="44"/>
        <v/>
      </c>
    </row>
    <row r="1344" spans="1:28" s="271" customFormat="1" ht="20.25" customHeight="1">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42"/>
        <v/>
      </c>
      <c r="T1344" s="224" t="str">
        <f ca="1">IF(B1344="","",IF(ISERROR(MATCH($J1344,SorP!$B$1:$B$6230,0)),"",INDIRECT("'SorP'!$A$"&amp;MATCH($J1344,SorP!$B$1:$B$6230,0))))</f>
        <v/>
      </c>
      <c r="U1344" s="239"/>
      <c r="V1344" s="269" t="e">
        <f>IF(C1344="",NA(),MATCH($B1344&amp;$C1344,'Smelter Look-up'!$J:$J,0))</f>
        <v>#N/A</v>
      </c>
      <c r="W1344" s="270"/>
      <c r="X1344" s="270">
        <f t="shared" ca="1" si="43"/>
        <v>0</v>
      </c>
      <c r="Y1344" s="270"/>
      <c r="Z1344" s="270"/>
      <c r="AB1344" s="272" t="str">
        <f t="shared" si="44"/>
        <v/>
      </c>
    </row>
    <row r="1345" spans="1:28" s="271" customFormat="1" ht="20.25" customHeight="1">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42"/>
        <v/>
      </c>
      <c r="T1345" s="224" t="str">
        <f ca="1">IF(B1345="","",IF(ISERROR(MATCH($J1345,SorP!$B$1:$B$6230,0)),"",INDIRECT("'SorP'!$A$"&amp;MATCH($J1345,SorP!$B$1:$B$6230,0))))</f>
        <v/>
      </c>
      <c r="U1345" s="239"/>
      <c r="V1345" s="269" t="e">
        <f>IF(C1345="",NA(),MATCH($B1345&amp;$C1345,'Smelter Look-up'!$J:$J,0))</f>
        <v>#N/A</v>
      </c>
      <c r="W1345" s="270"/>
      <c r="X1345" s="270">
        <f t="shared" ca="1" si="43"/>
        <v>0</v>
      </c>
      <c r="Y1345" s="270"/>
      <c r="Z1345" s="270"/>
      <c r="AB1345" s="272" t="str">
        <f t="shared" si="44"/>
        <v/>
      </c>
    </row>
    <row r="1346" spans="1:28" s="271" customFormat="1" ht="20.25" customHeight="1">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42"/>
        <v/>
      </c>
      <c r="T1346" s="224" t="str">
        <f ca="1">IF(B1346="","",IF(ISERROR(MATCH($J1346,SorP!$B$1:$B$6230,0)),"",INDIRECT("'SorP'!$A$"&amp;MATCH($J1346,SorP!$B$1:$B$6230,0))))</f>
        <v/>
      </c>
      <c r="U1346" s="239"/>
      <c r="V1346" s="269" t="e">
        <f>IF(C1346="",NA(),MATCH($B1346&amp;$C1346,'Smelter Look-up'!$J:$J,0))</f>
        <v>#N/A</v>
      </c>
      <c r="W1346" s="270"/>
      <c r="X1346" s="270">
        <f t="shared" ca="1" si="43"/>
        <v>0</v>
      </c>
      <c r="Y1346" s="270"/>
      <c r="Z1346" s="270"/>
      <c r="AB1346" s="272" t="str">
        <f t="shared" si="44"/>
        <v/>
      </c>
    </row>
    <row r="1347" spans="1:28" s="271" customFormat="1" ht="20.25" customHeight="1">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42"/>
        <v/>
      </c>
      <c r="T1347" s="224" t="str">
        <f ca="1">IF(B1347="","",IF(ISERROR(MATCH($J1347,SorP!$B$1:$B$6230,0)),"",INDIRECT("'SorP'!$A$"&amp;MATCH($J1347,SorP!$B$1:$B$6230,0))))</f>
        <v/>
      </c>
      <c r="U1347" s="239"/>
      <c r="V1347" s="269" t="e">
        <f>IF(C1347="",NA(),MATCH($B1347&amp;$C1347,'Smelter Look-up'!$J:$J,0))</f>
        <v>#N/A</v>
      </c>
      <c r="W1347" s="270"/>
      <c r="X1347" s="270">
        <f t="shared" ca="1" si="43"/>
        <v>0</v>
      </c>
      <c r="Y1347" s="270"/>
      <c r="Z1347" s="270"/>
      <c r="AB1347" s="272" t="str">
        <f t="shared" si="44"/>
        <v/>
      </c>
    </row>
    <row r="1348" spans="1:28" s="271" customFormat="1" ht="20.25" customHeight="1">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42"/>
        <v/>
      </c>
      <c r="T1348" s="224" t="str">
        <f ca="1">IF(B1348="","",IF(ISERROR(MATCH($J1348,SorP!$B$1:$B$6230,0)),"",INDIRECT("'SorP'!$A$"&amp;MATCH($J1348,SorP!$B$1:$B$6230,0))))</f>
        <v/>
      </c>
      <c r="U1348" s="239"/>
      <c r="V1348" s="269" t="e">
        <f>IF(C1348="",NA(),MATCH($B1348&amp;$C1348,'Smelter Look-up'!$J:$J,0))</f>
        <v>#N/A</v>
      </c>
      <c r="W1348" s="270"/>
      <c r="X1348" s="270">
        <f t="shared" ca="1" si="43"/>
        <v>0</v>
      </c>
      <c r="Y1348" s="270"/>
      <c r="Z1348" s="270"/>
      <c r="AB1348" s="272" t="str">
        <f t="shared" si="44"/>
        <v/>
      </c>
    </row>
    <row r="1349" spans="1:28" s="271" customFormat="1" ht="20.25" customHeight="1">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42"/>
        <v/>
      </c>
      <c r="T1349" s="224" t="str">
        <f ca="1">IF(B1349="","",IF(ISERROR(MATCH($J1349,SorP!$B$1:$B$6230,0)),"",INDIRECT("'SorP'!$A$"&amp;MATCH($J1349,SorP!$B$1:$B$6230,0))))</f>
        <v/>
      </c>
      <c r="U1349" s="239"/>
      <c r="V1349" s="269" t="e">
        <f>IF(C1349="",NA(),MATCH($B1349&amp;$C1349,'Smelter Look-up'!$J:$J,0))</f>
        <v>#N/A</v>
      </c>
      <c r="W1349" s="270"/>
      <c r="X1349" s="270">
        <f t="shared" ca="1" si="43"/>
        <v>0</v>
      </c>
      <c r="Y1349" s="270"/>
      <c r="Z1349" s="270"/>
      <c r="AB1349" s="272" t="str">
        <f t="shared" si="44"/>
        <v/>
      </c>
    </row>
    <row r="1350" spans="1:28" s="271" customFormat="1" ht="20.25" customHeight="1">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42"/>
        <v/>
      </c>
      <c r="T1350" s="224" t="str">
        <f ca="1">IF(B1350="","",IF(ISERROR(MATCH($J1350,SorP!$B$1:$B$6230,0)),"",INDIRECT("'SorP'!$A$"&amp;MATCH($J1350,SorP!$B$1:$B$6230,0))))</f>
        <v/>
      </c>
      <c r="U1350" s="239"/>
      <c r="V1350" s="269" t="e">
        <f>IF(C1350="",NA(),MATCH($B1350&amp;$C1350,'Smelter Look-up'!$J:$J,0))</f>
        <v>#N/A</v>
      </c>
      <c r="W1350" s="270"/>
      <c r="X1350" s="270">
        <f t="shared" ca="1" si="43"/>
        <v>0</v>
      </c>
      <c r="Y1350" s="270"/>
      <c r="Z1350" s="270"/>
      <c r="AB1350" s="272" t="str">
        <f t="shared" si="44"/>
        <v/>
      </c>
    </row>
    <row r="1351" spans="1:28" s="271" customFormat="1" ht="20.25" customHeight="1">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42"/>
        <v/>
      </c>
      <c r="T1351" s="224" t="str">
        <f ca="1">IF(B1351="","",IF(ISERROR(MATCH($J1351,SorP!$B$1:$B$6230,0)),"",INDIRECT("'SorP'!$A$"&amp;MATCH($J1351,SorP!$B$1:$B$6230,0))))</f>
        <v/>
      </c>
      <c r="U1351" s="239"/>
      <c r="V1351" s="269" t="e">
        <f>IF(C1351="",NA(),MATCH($B1351&amp;$C1351,'Smelter Look-up'!$J:$J,0))</f>
        <v>#N/A</v>
      </c>
      <c r="W1351" s="270"/>
      <c r="X1351" s="270">
        <f t="shared" ca="1" si="43"/>
        <v>0</v>
      </c>
      <c r="Y1351" s="270"/>
      <c r="Z1351" s="270"/>
      <c r="AB1351" s="272" t="str">
        <f t="shared" si="44"/>
        <v/>
      </c>
    </row>
    <row r="1352" spans="1:28" s="271" customFormat="1" ht="20.25" customHeight="1">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42"/>
        <v/>
      </c>
      <c r="T1352" s="224" t="str">
        <f ca="1">IF(B1352="","",IF(ISERROR(MATCH($J1352,SorP!$B$1:$B$6230,0)),"",INDIRECT("'SorP'!$A$"&amp;MATCH($J1352,SorP!$B$1:$B$6230,0))))</f>
        <v/>
      </c>
      <c r="U1352" s="239"/>
      <c r="V1352" s="269" t="e">
        <f>IF(C1352="",NA(),MATCH($B1352&amp;$C1352,'Smelter Look-up'!$J:$J,0))</f>
        <v>#N/A</v>
      </c>
      <c r="W1352" s="270"/>
      <c r="X1352" s="270">
        <f t="shared" ca="1" si="43"/>
        <v>0</v>
      </c>
      <c r="Y1352" s="270"/>
      <c r="Z1352" s="270"/>
      <c r="AB1352" s="272" t="str">
        <f t="shared" si="44"/>
        <v/>
      </c>
    </row>
    <row r="1353" spans="1:28" s="271" customFormat="1" ht="20.25" customHeight="1">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42"/>
        <v/>
      </c>
      <c r="T1353" s="224" t="str">
        <f ca="1">IF(B1353="","",IF(ISERROR(MATCH($J1353,SorP!$B$1:$B$6230,0)),"",INDIRECT("'SorP'!$A$"&amp;MATCH($J1353,SorP!$B$1:$B$6230,0))))</f>
        <v/>
      </c>
      <c r="U1353" s="239"/>
      <c r="V1353" s="269" t="e">
        <f>IF(C1353="",NA(),MATCH($B1353&amp;$C1353,'Smelter Look-up'!$J:$J,0))</f>
        <v>#N/A</v>
      </c>
      <c r="W1353" s="270"/>
      <c r="X1353" s="270">
        <f t="shared" ca="1" si="43"/>
        <v>0</v>
      </c>
      <c r="Y1353" s="270"/>
      <c r="Z1353" s="270"/>
      <c r="AB1353" s="272" t="str">
        <f t="shared" si="44"/>
        <v/>
      </c>
    </row>
    <row r="1354" spans="1:28" s="271" customFormat="1" ht="20.25" customHeight="1">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42"/>
        <v/>
      </c>
      <c r="T1354" s="224" t="str">
        <f ca="1">IF(B1354="","",IF(ISERROR(MATCH($J1354,SorP!$B$1:$B$6230,0)),"",INDIRECT("'SorP'!$A$"&amp;MATCH($J1354,SorP!$B$1:$B$6230,0))))</f>
        <v/>
      </c>
      <c r="U1354" s="239"/>
      <c r="V1354" s="269" t="e">
        <f>IF(C1354="",NA(),MATCH($B1354&amp;$C1354,'Smelter Look-up'!$J:$J,0))</f>
        <v>#N/A</v>
      </c>
      <c r="W1354" s="270"/>
      <c r="X1354" s="270">
        <f t="shared" ca="1" si="43"/>
        <v>0</v>
      </c>
      <c r="Y1354" s="270"/>
      <c r="Z1354" s="270"/>
      <c r="AB1354" s="272" t="str">
        <f t="shared" si="44"/>
        <v/>
      </c>
    </row>
    <row r="1355" spans="1:28" s="271" customFormat="1" ht="20.25" customHeight="1">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42"/>
        <v/>
      </c>
      <c r="T1355" s="224" t="str">
        <f ca="1">IF(B1355="","",IF(ISERROR(MATCH($J1355,SorP!$B$1:$B$6230,0)),"",INDIRECT("'SorP'!$A$"&amp;MATCH($J1355,SorP!$B$1:$B$6230,0))))</f>
        <v/>
      </c>
      <c r="U1355" s="239"/>
      <c r="V1355" s="269" t="e">
        <f>IF(C1355="",NA(),MATCH($B1355&amp;$C1355,'Smelter Look-up'!$J:$J,0))</f>
        <v>#N/A</v>
      </c>
      <c r="W1355" s="270"/>
      <c r="X1355" s="270">
        <f t="shared" ca="1" si="43"/>
        <v>0</v>
      </c>
      <c r="Y1355" s="270"/>
      <c r="Z1355" s="270"/>
      <c r="AB1355" s="272" t="str">
        <f t="shared" si="44"/>
        <v/>
      </c>
    </row>
    <row r="1356" spans="1:28" s="271" customFormat="1" ht="20.25" customHeight="1">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42"/>
        <v/>
      </c>
      <c r="T1356" s="224" t="str">
        <f ca="1">IF(B1356="","",IF(ISERROR(MATCH($J1356,SorP!$B$1:$B$6230,0)),"",INDIRECT("'SorP'!$A$"&amp;MATCH($J1356,SorP!$B$1:$B$6230,0))))</f>
        <v/>
      </c>
      <c r="U1356" s="239"/>
      <c r="V1356" s="269" t="e">
        <f>IF(C1356="",NA(),MATCH($B1356&amp;$C1356,'Smelter Look-up'!$J:$J,0))</f>
        <v>#N/A</v>
      </c>
      <c r="W1356" s="270"/>
      <c r="X1356" s="270">
        <f t="shared" ca="1" si="43"/>
        <v>0</v>
      </c>
      <c r="Y1356" s="270"/>
      <c r="Z1356" s="270"/>
      <c r="AB1356" s="272" t="str">
        <f t="shared" si="44"/>
        <v/>
      </c>
    </row>
    <row r="1357" spans="1:28" s="271" customFormat="1" ht="20.25" customHeight="1">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42"/>
        <v/>
      </c>
      <c r="T1357" s="224" t="str">
        <f ca="1">IF(B1357="","",IF(ISERROR(MATCH($J1357,SorP!$B$1:$B$6230,0)),"",INDIRECT("'SorP'!$A$"&amp;MATCH($J1357,SorP!$B$1:$B$6230,0))))</f>
        <v/>
      </c>
      <c r="U1357" s="239"/>
      <c r="V1357" s="269" t="e">
        <f>IF(C1357="",NA(),MATCH($B1357&amp;$C1357,'Smelter Look-up'!$J:$J,0))</f>
        <v>#N/A</v>
      </c>
      <c r="W1357" s="270"/>
      <c r="X1357" s="270">
        <f t="shared" ca="1" si="43"/>
        <v>0</v>
      </c>
      <c r="Y1357" s="270"/>
      <c r="Z1357" s="270"/>
      <c r="AB1357" s="272" t="str">
        <f t="shared" si="44"/>
        <v/>
      </c>
    </row>
    <row r="1358" spans="1:28" s="271" customFormat="1" ht="20.25" customHeight="1">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42"/>
        <v/>
      </c>
      <c r="T1358" s="224" t="str">
        <f ca="1">IF(B1358="","",IF(ISERROR(MATCH($J1358,SorP!$B$1:$B$6230,0)),"",INDIRECT("'SorP'!$A$"&amp;MATCH($J1358,SorP!$B$1:$B$6230,0))))</f>
        <v/>
      </c>
      <c r="U1358" s="239"/>
      <c r="V1358" s="269" t="e">
        <f>IF(C1358="",NA(),MATCH($B1358&amp;$C1358,'Smelter Look-up'!$J:$J,0))</f>
        <v>#N/A</v>
      </c>
      <c r="W1358" s="270"/>
      <c r="X1358" s="270">
        <f t="shared" ca="1" si="43"/>
        <v>0</v>
      </c>
      <c r="Y1358" s="270"/>
      <c r="Z1358" s="270"/>
      <c r="AB1358" s="272" t="str">
        <f t="shared" si="44"/>
        <v/>
      </c>
    </row>
    <row r="1359" spans="1:28" s="271" customFormat="1" ht="20.25" customHeight="1">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42"/>
        <v/>
      </c>
      <c r="T1359" s="224" t="str">
        <f ca="1">IF(B1359="","",IF(ISERROR(MATCH($J1359,SorP!$B$1:$B$6230,0)),"",INDIRECT("'SorP'!$A$"&amp;MATCH($J1359,SorP!$B$1:$B$6230,0))))</f>
        <v/>
      </c>
      <c r="U1359" s="239"/>
      <c r="V1359" s="269" t="e">
        <f>IF(C1359="",NA(),MATCH($B1359&amp;$C1359,'Smelter Look-up'!$J:$J,0))</f>
        <v>#N/A</v>
      </c>
      <c r="W1359" s="270"/>
      <c r="X1359" s="270">
        <f t="shared" ca="1" si="43"/>
        <v>0</v>
      </c>
      <c r="Y1359" s="270"/>
      <c r="Z1359" s="270"/>
      <c r="AB1359" s="272" t="str">
        <f t="shared" si="44"/>
        <v/>
      </c>
    </row>
    <row r="1360" spans="1:28" s="271" customFormat="1" ht="20.25" customHeight="1">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42"/>
        <v/>
      </c>
      <c r="T1360" s="224" t="str">
        <f ca="1">IF(B1360="","",IF(ISERROR(MATCH($J1360,SorP!$B$1:$B$6230,0)),"",INDIRECT("'SorP'!$A$"&amp;MATCH($J1360,SorP!$B$1:$B$6230,0))))</f>
        <v/>
      </c>
      <c r="U1360" s="239"/>
      <c r="V1360" s="269" t="e">
        <f>IF(C1360="",NA(),MATCH($B1360&amp;$C1360,'Smelter Look-up'!$J:$J,0))</f>
        <v>#N/A</v>
      </c>
      <c r="W1360" s="270"/>
      <c r="X1360" s="270">
        <f t="shared" ca="1" si="43"/>
        <v>0</v>
      </c>
      <c r="Y1360" s="270"/>
      <c r="Z1360" s="270"/>
      <c r="AB1360" s="272" t="str">
        <f t="shared" si="44"/>
        <v/>
      </c>
    </row>
    <row r="1361" spans="1:28" s="271" customFormat="1" ht="20.25" customHeight="1">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42"/>
        <v/>
      </c>
      <c r="T1361" s="224" t="str">
        <f ca="1">IF(B1361="","",IF(ISERROR(MATCH($J1361,SorP!$B$1:$B$6230,0)),"",INDIRECT("'SorP'!$A$"&amp;MATCH($J1361,SorP!$B$1:$B$6230,0))))</f>
        <v/>
      </c>
      <c r="U1361" s="239"/>
      <c r="V1361" s="269" t="e">
        <f>IF(C1361="",NA(),MATCH($B1361&amp;$C1361,'Smelter Look-up'!$J:$J,0))</f>
        <v>#N/A</v>
      </c>
      <c r="W1361" s="270"/>
      <c r="X1361" s="270">
        <f t="shared" ca="1" si="43"/>
        <v>0</v>
      </c>
      <c r="Y1361" s="270"/>
      <c r="Z1361" s="270"/>
      <c r="AB1361" s="272" t="str">
        <f t="shared" si="44"/>
        <v/>
      </c>
    </row>
    <row r="1362" spans="1:28" s="271" customFormat="1" ht="20.25" customHeight="1">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42"/>
        <v/>
      </c>
      <c r="T1362" s="224" t="str">
        <f ca="1">IF(B1362="","",IF(ISERROR(MATCH($J1362,SorP!$B$1:$B$6230,0)),"",INDIRECT("'SorP'!$A$"&amp;MATCH($J1362,SorP!$B$1:$B$6230,0))))</f>
        <v/>
      </c>
      <c r="U1362" s="239"/>
      <c r="V1362" s="269" t="e">
        <f>IF(C1362="",NA(),MATCH($B1362&amp;$C1362,'Smelter Look-up'!$J:$J,0))</f>
        <v>#N/A</v>
      </c>
      <c r="W1362" s="270"/>
      <c r="X1362" s="270">
        <f t="shared" ca="1" si="43"/>
        <v>0</v>
      </c>
      <c r="Y1362" s="270"/>
      <c r="Z1362" s="270"/>
      <c r="AB1362" s="272" t="str">
        <f t="shared" si="44"/>
        <v/>
      </c>
    </row>
    <row r="1363" spans="1:28" s="271" customFormat="1" ht="20.25" customHeight="1">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42"/>
        <v/>
      </c>
      <c r="T1363" s="224" t="str">
        <f ca="1">IF(B1363="","",IF(ISERROR(MATCH($J1363,SorP!$B$1:$B$6230,0)),"",INDIRECT("'SorP'!$A$"&amp;MATCH($J1363,SorP!$B$1:$B$6230,0))))</f>
        <v/>
      </c>
      <c r="U1363" s="239"/>
      <c r="V1363" s="269" t="e">
        <f>IF(C1363="",NA(),MATCH($B1363&amp;$C1363,'Smelter Look-up'!$J:$J,0))</f>
        <v>#N/A</v>
      </c>
      <c r="W1363" s="270"/>
      <c r="X1363" s="270">
        <f t="shared" ca="1" si="43"/>
        <v>0</v>
      </c>
      <c r="Y1363" s="270"/>
      <c r="Z1363" s="270"/>
      <c r="AB1363" s="272" t="str">
        <f t="shared" si="44"/>
        <v/>
      </c>
    </row>
    <row r="1364" spans="1:28" s="271" customFormat="1" ht="20.25" customHeight="1">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42"/>
        <v/>
      </c>
      <c r="T1364" s="224" t="str">
        <f ca="1">IF(B1364="","",IF(ISERROR(MATCH($J1364,SorP!$B$1:$B$6230,0)),"",INDIRECT("'SorP'!$A$"&amp;MATCH($J1364,SorP!$B$1:$B$6230,0))))</f>
        <v/>
      </c>
      <c r="U1364" s="239"/>
      <c r="V1364" s="269" t="e">
        <f>IF(C1364="",NA(),MATCH($B1364&amp;$C1364,'Smelter Look-up'!$J:$J,0))</f>
        <v>#N/A</v>
      </c>
      <c r="W1364" s="270"/>
      <c r="X1364" s="270">
        <f t="shared" ca="1" si="43"/>
        <v>0</v>
      </c>
      <c r="Y1364" s="270"/>
      <c r="Z1364" s="270"/>
      <c r="AB1364" s="272" t="str">
        <f t="shared" si="44"/>
        <v/>
      </c>
    </row>
    <row r="1365" spans="1:28" s="271" customFormat="1" ht="20.25" customHeight="1">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42"/>
        <v/>
      </c>
      <c r="T1365" s="224" t="str">
        <f ca="1">IF(B1365="","",IF(ISERROR(MATCH($J1365,SorP!$B$1:$B$6230,0)),"",INDIRECT("'SorP'!$A$"&amp;MATCH($J1365,SorP!$B$1:$B$6230,0))))</f>
        <v/>
      </c>
      <c r="U1365" s="239"/>
      <c r="V1365" s="269" t="e">
        <f>IF(C1365="",NA(),MATCH($B1365&amp;$C1365,'Smelter Look-up'!$J:$J,0))</f>
        <v>#N/A</v>
      </c>
      <c r="W1365" s="270"/>
      <c r="X1365" s="270">
        <f t="shared" ca="1" si="43"/>
        <v>0</v>
      </c>
      <c r="Y1365" s="270"/>
      <c r="Z1365" s="270"/>
      <c r="AB1365" s="272" t="str">
        <f t="shared" si="44"/>
        <v/>
      </c>
    </row>
    <row r="1366" spans="1:28" s="271" customFormat="1" ht="20.25" customHeight="1">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42"/>
        <v/>
      </c>
      <c r="T1366" s="224" t="str">
        <f ca="1">IF(B1366="","",IF(ISERROR(MATCH($J1366,SorP!$B$1:$B$6230,0)),"",INDIRECT("'SorP'!$A$"&amp;MATCH($J1366,SorP!$B$1:$B$6230,0))))</f>
        <v/>
      </c>
      <c r="U1366" s="239"/>
      <c r="V1366" s="269" t="e">
        <f>IF(C1366="",NA(),MATCH($B1366&amp;$C1366,'Smelter Look-up'!$J:$J,0))</f>
        <v>#N/A</v>
      </c>
      <c r="W1366" s="270"/>
      <c r="X1366" s="270">
        <f t="shared" ca="1" si="43"/>
        <v>0</v>
      </c>
      <c r="Y1366" s="270"/>
      <c r="Z1366" s="270"/>
      <c r="AB1366" s="272" t="str">
        <f t="shared" si="44"/>
        <v/>
      </c>
    </row>
    <row r="1367" spans="1:28" s="271" customFormat="1" ht="20.25" customHeight="1">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42"/>
        <v/>
      </c>
      <c r="T1367" s="224" t="str">
        <f ca="1">IF(B1367="","",IF(ISERROR(MATCH($J1367,SorP!$B$1:$B$6230,0)),"",INDIRECT("'SorP'!$A$"&amp;MATCH($J1367,SorP!$B$1:$B$6230,0))))</f>
        <v/>
      </c>
      <c r="U1367" s="239"/>
      <c r="V1367" s="269" t="e">
        <f>IF(C1367="",NA(),MATCH($B1367&amp;$C1367,'Smelter Look-up'!$J:$J,0))</f>
        <v>#N/A</v>
      </c>
      <c r="W1367" s="270"/>
      <c r="X1367" s="270">
        <f t="shared" ca="1" si="43"/>
        <v>0</v>
      </c>
      <c r="Y1367" s="270"/>
      <c r="Z1367" s="270"/>
      <c r="AB1367" s="272" t="str">
        <f t="shared" si="44"/>
        <v/>
      </c>
    </row>
    <row r="1368" spans="1:28" s="271" customFormat="1" ht="20.25" customHeight="1">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42"/>
        <v/>
      </c>
      <c r="T1368" s="224" t="str">
        <f ca="1">IF(B1368="","",IF(ISERROR(MATCH($J1368,SorP!$B$1:$B$6230,0)),"",INDIRECT("'SorP'!$A$"&amp;MATCH($J1368,SorP!$B$1:$B$6230,0))))</f>
        <v/>
      </c>
      <c r="U1368" s="239"/>
      <c r="V1368" s="269" t="e">
        <f>IF(C1368="",NA(),MATCH($B1368&amp;$C1368,'Smelter Look-up'!$J:$J,0))</f>
        <v>#N/A</v>
      </c>
      <c r="W1368" s="270"/>
      <c r="X1368" s="270">
        <f t="shared" ca="1" si="43"/>
        <v>0</v>
      </c>
      <c r="Y1368" s="270"/>
      <c r="Z1368" s="270"/>
      <c r="AB1368" s="272" t="str">
        <f t="shared" si="44"/>
        <v/>
      </c>
    </row>
    <row r="1369" spans="1:28" s="271" customFormat="1" ht="20.25" customHeight="1">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42"/>
        <v/>
      </c>
      <c r="T1369" s="224" t="str">
        <f ca="1">IF(B1369="","",IF(ISERROR(MATCH($J1369,SorP!$B$1:$B$6230,0)),"",INDIRECT("'SorP'!$A$"&amp;MATCH($J1369,SorP!$B$1:$B$6230,0))))</f>
        <v/>
      </c>
      <c r="U1369" s="239"/>
      <c r="V1369" s="269" t="e">
        <f>IF(C1369="",NA(),MATCH($B1369&amp;$C1369,'Smelter Look-up'!$J:$J,0))</f>
        <v>#N/A</v>
      </c>
      <c r="W1369" s="270"/>
      <c r="X1369" s="270">
        <f t="shared" ca="1" si="43"/>
        <v>0</v>
      </c>
      <c r="Y1369" s="270"/>
      <c r="Z1369" s="270"/>
      <c r="AB1369" s="272" t="str">
        <f t="shared" si="44"/>
        <v/>
      </c>
    </row>
    <row r="1370" spans="1:28" s="271" customFormat="1" ht="20.25" customHeight="1">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42"/>
        <v/>
      </c>
      <c r="T1370" s="224" t="str">
        <f ca="1">IF(B1370="","",IF(ISERROR(MATCH($J1370,SorP!$B$1:$B$6230,0)),"",INDIRECT("'SorP'!$A$"&amp;MATCH($J1370,SorP!$B$1:$B$6230,0))))</f>
        <v/>
      </c>
      <c r="U1370" s="239"/>
      <c r="V1370" s="269" t="e">
        <f>IF(C1370="",NA(),MATCH($B1370&amp;$C1370,'Smelter Look-up'!$J:$J,0))</f>
        <v>#N/A</v>
      </c>
      <c r="W1370" s="270"/>
      <c r="X1370" s="270">
        <f t="shared" ca="1" si="43"/>
        <v>0</v>
      </c>
      <c r="Y1370" s="270"/>
      <c r="Z1370" s="270"/>
      <c r="AB1370" s="272" t="str">
        <f t="shared" si="44"/>
        <v/>
      </c>
    </row>
    <row r="1371" spans="1:28" s="271" customFormat="1" ht="20.25" customHeight="1">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42"/>
        <v/>
      </c>
      <c r="T1371" s="224" t="str">
        <f ca="1">IF(B1371="","",IF(ISERROR(MATCH($J1371,SorP!$B$1:$B$6230,0)),"",INDIRECT("'SorP'!$A$"&amp;MATCH($J1371,SorP!$B$1:$B$6230,0))))</f>
        <v/>
      </c>
      <c r="U1371" s="239"/>
      <c r="V1371" s="269" t="e">
        <f>IF(C1371="",NA(),MATCH($B1371&amp;$C1371,'Smelter Look-up'!$J:$J,0))</f>
        <v>#N/A</v>
      </c>
      <c r="W1371" s="270"/>
      <c r="X1371" s="270">
        <f t="shared" ca="1" si="43"/>
        <v>0</v>
      </c>
      <c r="Y1371" s="270"/>
      <c r="Z1371" s="270"/>
      <c r="AB1371" s="272" t="str">
        <f t="shared" si="44"/>
        <v/>
      </c>
    </row>
    <row r="1372" spans="1:28" s="271" customFormat="1" ht="20.25" customHeight="1">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42"/>
        <v/>
      </c>
      <c r="T1372" s="224" t="str">
        <f ca="1">IF(B1372="","",IF(ISERROR(MATCH($J1372,SorP!$B$1:$B$6230,0)),"",INDIRECT("'SorP'!$A$"&amp;MATCH($J1372,SorP!$B$1:$B$6230,0))))</f>
        <v/>
      </c>
      <c r="U1372" s="239"/>
      <c r="V1372" s="269" t="e">
        <f>IF(C1372="",NA(),MATCH($B1372&amp;$C1372,'Smelter Look-up'!$J:$J,0))</f>
        <v>#N/A</v>
      </c>
      <c r="W1372" s="270"/>
      <c r="X1372" s="270">
        <f t="shared" ca="1" si="43"/>
        <v>0</v>
      </c>
      <c r="Y1372" s="270"/>
      <c r="Z1372" s="270"/>
      <c r="AB1372" s="272" t="str">
        <f t="shared" si="44"/>
        <v/>
      </c>
    </row>
    <row r="1373" spans="1:28" s="271" customFormat="1" ht="20.25" customHeight="1">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42"/>
        <v/>
      </c>
      <c r="T1373" s="224" t="str">
        <f ca="1">IF(B1373="","",IF(ISERROR(MATCH($J1373,SorP!$B$1:$B$6230,0)),"",INDIRECT("'SorP'!$A$"&amp;MATCH($J1373,SorP!$B$1:$B$6230,0))))</f>
        <v/>
      </c>
      <c r="U1373" s="239"/>
      <c r="V1373" s="269" t="e">
        <f>IF(C1373="",NA(),MATCH($B1373&amp;$C1373,'Smelter Look-up'!$J:$J,0))</f>
        <v>#N/A</v>
      </c>
      <c r="W1373" s="270"/>
      <c r="X1373" s="270">
        <f t="shared" ca="1" si="43"/>
        <v>0</v>
      </c>
      <c r="Y1373" s="270"/>
      <c r="Z1373" s="270"/>
      <c r="AB1373" s="272" t="str">
        <f t="shared" si="44"/>
        <v/>
      </c>
    </row>
    <row r="1374" spans="1:28" s="271" customFormat="1" ht="20.25" customHeight="1">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42"/>
        <v/>
      </c>
      <c r="T1374" s="224" t="str">
        <f ca="1">IF(B1374="","",IF(ISERROR(MATCH($J1374,SorP!$B$1:$B$6230,0)),"",INDIRECT("'SorP'!$A$"&amp;MATCH($J1374,SorP!$B$1:$B$6230,0))))</f>
        <v/>
      </c>
      <c r="U1374" s="239"/>
      <c r="V1374" s="269" t="e">
        <f>IF(C1374="",NA(),MATCH($B1374&amp;$C1374,'Smelter Look-up'!$J:$J,0))</f>
        <v>#N/A</v>
      </c>
      <c r="W1374" s="270"/>
      <c r="X1374" s="270">
        <f t="shared" ca="1" si="43"/>
        <v>0</v>
      </c>
      <c r="Y1374" s="270"/>
      <c r="Z1374" s="270"/>
      <c r="AB1374" s="272" t="str">
        <f t="shared" si="44"/>
        <v/>
      </c>
    </row>
    <row r="1375" spans="1:28" s="271" customFormat="1" ht="20.25" customHeight="1">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42"/>
        <v/>
      </c>
      <c r="T1375" s="224" t="str">
        <f ca="1">IF(B1375="","",IF(ISERROR(MATCH($J1375,SorP!$B$1:$B$6230,0)),"",INDIRECT("'SorP'!$A$"&amp;MATCH($J1375,SorP!$B$1:$B$6230,0))))</f>
        <v/>
      </c>
      <c r="U1375" s="239"/>
      <c r="V1375" s="269" t="e">
        <f>IF(C1375="",NA(),MATCH($B1375&amp;$C1375,'Smelter Look-up'!$J:$J,0))</f>
        <v>#N/A</v>
      </c>
      <c r="W1375" s="270"/>
      <c r="X1375" s="270">
        <f t="shared" ca="1" si="43"/>
        <v>0</v>
      </c>
      <c r="Y1375" s="270"/>
      <c r="Z1375" s="270"/>
      <c r="AB1375" s="272" t="str">
        <f t="shared" si="44"/>
        <v/>
      </c>
    </row>
    <row r="1376" spans="1:28" s="271" customFormat="1" ht="20.25" customHeight="1">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42"/>
        <v/>
      </c>
      <c r="T1376" s="224" t="str">
        <f ca="1">IF(B1376="","",IF(ISERROR(MATCH($J1376,SorP!$B$1:$B$6230,0)),"",INDIRECT("'SorP'!$A$"&amp;MATCH($J1376,SorP!$B$1:$B$6230,0))))</f>
        <v/>
      </c>
      <c r="U1376" s="239"/>
      <c r="V1376" s="269" t="e">
        <f>IF(C1376="",NA(),MATCH($B1376&amp;$C1376,'Smelter Look-up'!$J:$J,0))</f>
        <v>#N/A</v>
      </c>
      <c r="W1376" s="270"/>
      <c r="X1376" s="270">
        <f t="shared" ca="1" si="43"/>
        <v>0</v>
      </c>
      <c r="Y1376" s="270"/>
      <c r="Z1376" s="270"/>
      <c r="AB1376" s="272" t="str">
        <f t="shared" si="44"/>
        <v/>
      </c>
    </row>
    <row r="1377" spans="1:28" s="271" customFormat="1" ht="20.25" customHeight="1">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42"/>
        <v/>
      </c>
      <c r="T1377" s="224" t="str">
        <f ca="1">IF(B1377="","",IF(ISERROR(MATCH($J1377,SorP!$B$1:$B$6230,0)),"",INDIRECT("'SorP'!$A$"&amp;MATCH($J1377,SorP!$B$1:$B$6230,0))))</f>
        <v/>
      </c>
      <c r="U1377" s="239"/>
      <c r="V1377" s="269" t="e">
        <f>IF(C1377="",NA(),MATCH($B1377&amp;$C1377,'Smelter Look-up'!$J:$J,0))</f>
        <v>#N/A</v>
      </c>
      <c r="W1377" s="270"/>
      <c r="X1377" s="270">
        <f t="shared" ca="1" si="43"/>
        <v>0</v>
      </c>
      <c r="Y1377" s="270"/>
      <c r="Z1377" s="270"/>
      <c r="AB1377" s="272" t="str">
        <f t="shared" si="44"/>
        <v/>
      </c>
    </row>
    <row r="1378" spans="1:28" s="271" customFormat="1" ht="20.25" customHeight="1">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42"/>
        <v/>
      </c>
      <c r="T1378" s="224" t="str">
        <f ca="1">IF(B1378="","",IF(ISERROR(MATCH($J1378,SorP!$B$1:$B$6230,0)),"",INDIRECT("'SorP'!$A$"&amp;MATCH($J1378,SorP!$B$1:$B$6230,0))))</f>
        <v/>
      </c>
      <c r="U1378" s="239"/>
      <c r="V1378" s="269" t="e">
        <f>IF(C1378="",NA(),MATCH($B1378&amp;$C1378,'Smelter Look-up'!$J:$J,0))</f>
        <v>#N/A</v>
      </c>
      <c r="W1378" s="270"/>
      <c r="X1378" s="270">
        <f t="shared" ca="1" si="43"/>
        <v>0</v>
      </c>
      <c r="Y1378" s="270"/>
      <c r="Z1378" s="270"/>
      <c r="AB1378" s="272" t="str">
        <f t="shared" si="44"/>
        <v/>
      </c>
    </row>
    <row r="1379" spans="1:28" s="271" customFormat="1" ht="20.25" customHeight="1">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42"/>
        <v/>
      </c>
      <c r="T1379" s="224" t="str">
        <f ca="1">IF(B1379="","",IF(ISERROR(MATCH($J1379,SorP!$B$1:$B$6230,0)),"",INDIRECT("'SorP'!$A$"&amp;MATCH($J1379,SorP!$B$1:$B$6230,0))))</f>
        <v/>
      </c>
      <c r="U1379" s="239"/>
      <c r="V1379" s="269" t="e">
        <f>IF(C1379="",NA(),MATCH($B1379&amp;$C1379,'Smelter Look-up'!$J:$J,0))</f>
        <v>#N/A</v>
      </c>
      <c r="W1379" s="270"/>
      <c r="X1379" s="270">
        <f t="shared" ca="1" si="43"/>
        <v>0</v>
      </c>
      <c r="Y1379" s="270"/>
      <c r="Z1379" s="270"/>
      <c r="AB1379" s="272" t="str">
        <f t="shared" si="44"/>
        <v/>
      </c>
    </row>
    <row r="1380" spans="1:28" s="271" customFormat="1" ht="20.25" customHeight="1">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ca="1" si="42"/>
        <v/>
      </c>
      <c r="T1380" s="224" t="str">
        <f ca="1">IF(B1380="","",IF(ISERROR(MATCH($J1380,SorP!$B$1:$B$6230,0)),"",INDIRECT("'SorP'!$A$"&amp;MATCH($J1380,SorP!$B$1:$B$6230,0))))</f>
        <v/>
      </c>
      <c r="U1380" s="239"/>
      <c r="V1380" s="269" t="e">
        <f>IF(C1380="",NA(),MATCH($B1380&amp;$C1380,'Smelter Look-up'!$J:$J,0))</f>
        <v>#N/A</v>
      </c>
      <c r="W1380" s="270"/>
      <c r="X1380" s="270">
        <f t="shared" ca="1" si="43"/>
        <v>0</v>
      </c>
      <c r="Y1380" s="270"/>
      <c r="Z1380" s="270"/>
      <c r="AB1380" s="272" t="str">
        <f t="shared" si="44"/>
        <v/>
      </c>
    </row>
    <row r="1381" spans="1:28" s="271" customFormat="1" ht="20.25" customHeight="1">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ref="S1381:S1444" ca="1" si="45">IF(B1381="","",IF(ISERROR(MATCH($E1381,CL,0)),"Unknown",INDIRECT("'C'!$A$"&amp;MATCH($E1381,CL,0)+1)))</f>
        <v/>
      </c>
      <c r="T1381" s="224" t="str">
        <f ca="1">IF(B1381="","",IF(ISERROR(MATCH($J1381,SorP!$B$1:$B$6230,0)),"",INDIRECT("'SorP'!$A$"&amp;MATCH($J1381,SorP!$B$1:$B$6230,0))))</f>
        <v/>
      </c>
      <c r="U1381" s="239"/>
      <c r="V1381" s="269" t="e">
        <f>IF(C1381="",NA(),MATCH($B1381&amp;$C1381,'Smelter Look-up'!$J:$J,0))</f>
        <v>#N/A</v>
      </c>
      <c r="W1381" s="270"/>
      <c r="X1381" s="270">
        <f t="shared" ref="X1381:X1444" ca="1" si="46">IF(AND(C1381="Smelter not listed",OR(LEN(D1381)=0,LEN(E1381)=0)),1,0)</f>
        <v>0</v>
      </c>
      <c r="Y1381" s="270"/>
      <c r="Z1381" s="270"/>
      <c r="AB1381" s="272" t="str">
        <f t="shared" ref="AB1381:AB1444" si="47">B1381&amp;C1381</f>
        <v/>
      </c>
    </row>
    <row r="1382" spans="1:28" s="271" customFormat="1" ht="20.25" customHeight="1">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45"/>
        <v/>
      </c>
      <c r="T1382" s="224" t="str">
        <f ca="1">IF(B1382="","",IF(ISERROR(MATCH($J1382,SorP!$B$1:$B$6230,0)),"",INDIRECT("'SorP'!$A$"&amp;MATCH($J1382,SorP!$B$1:$B$6230,0))))</f>
        <v/>
      </c>
      <c r="U1382" s="239"/>
      <c r="V1382" s="269" t="e">
        <f>IF(C1382="",NA(),MATCH($B1382&amp;$C1382,'Smelter Look-up'!$J:$J,0))</f>
        <v>#N/A</v>
      </c>
      <c r="W1382" s="270"/>
      <c r="X1382" s="270">
        <f t="shared" ca="1" si="46"/>
        <v>0</v>
      </c>
      <c r="Y1382" s="270"/>
      <c r="Z1382" s="270"/>
      <c r="AB1382" s="272" t="str">
        <f t="shared" si="47"/>
        <v/>
      </c>
    </row>
    <row r="1383" spans="1:28" s="271" customFormat="1" ht="20.25" customHeight="1">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45"/>
        <v/>
      </c>
      <c r="T1383" s="224" t="str">
        <f ca="1">IF(B1383="","",IF(ISERROR(MATCH($J1383,SorP!$B$1:$B$6230,0)),"",INDIRECT("'SorP'!$A$"&amp;MATCH($J1383,SorP!$B$1:$B$6230,0))))</f>
        <v/>
      </c>
      <c r="U1383" s="239"/>
      <c r="V1383" s="269" t="e">
        <f>IF(C1383="",NA(),MATCH($B1383&amp;$C1383,'Smelter Look-up'!$J:$J,0))</f>
        <v>#N/A</v>
      </c>
      <c r="W1383" s="270"/>
      <c r="X1383" s="270">
        <f t="shared" ca="1" si="46"/>
        <v>0</v>
      </c>
      <c r="Y1383" s="270"/>
      <c r="Z1383" s="270"/>
      <c r="AB1383" s="272" t="str">
        <f t="shared" si="47"/>
        <v/>
      </c>
    </row>
    <row r="1384" spans="1:28" s="271" customFormat="1" ht="20.25" customHeight="1">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45"/>
        <v/>
      </c>
      <c r="T1384" s="224" t="str">
        <f ca="1">IF(B1384="","",IF(ISERROR(MATCH($J1384,SorP!$B$1:$B$6230,0)),"",INDIRECT("'SorP'!$A$"&amp;MATCH($J1384,SorP!$B$1:$B$6230,0))))</f>
        <v/>
      </c>
      <c r="U1384" s="239"/>
      <c r="V1384" s="269" t="e">
        <f>IF(C1384="",NA(),MATCH($B1384&amp;$C1384,'Smelter Look-up'!$J:$J,0))</f>
        <v>#N/A</v>
      </c>
      <c r="W1384" s="270"/>
      <c r="X1384" s="270">
        <f t="shared" ca="1" si="46"/>
        <v>0</v>
      </c>
      <c r="Y1384" s="270"/>
      <c r="Z1384" s="270"/>
      <c r="AB1384" s="272" t="str">
        <f t="shared" si="47"/>
        <v/>
      </c>
    </row>
    <row r="1385" spans="1:28" s="271" customFormat="1" ht="20.25" customHeight="1">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45"/>
        <v/>
      </c>
      <c r="T1385" s="224" t="str">
        <f ca="1">IF(B1385="","",IF(ISERROR(MATCH($J1385,SorP!$B$1:$B$6230,0)),"",INDIRECT("'SorP'!$A$"&amp;MATCH($J1385,SorP!$B$1:$B$6230,0))))</f>
        <v/>
      </c>
      <c r="U1385" s="239"/>
      <c r="V1385" s="269" t="e">
        <f>IF(C1385="",NA(),MATCH($B1385&amp;$C1385,'Smelter Look-up'!$J:$J,0))</f>
        <v>#N/A</v>
      </c>
      <c r="W1385" s="270"/>
      <c r="X1385" s="270">
        <f t="shared" ca="1" si="46"/>
        <v>0</v>
      </c>
      <c r="Y1385" s="270"/>
      <c r="Z1385" s="270"/>
      <c r="AB1385" s="272" t="str">
        <f t="shared" si="47"/>
        <v/>
      </c>
    </row>
    <row r="1386" spans="1:28" s="271" customFormat="1" ht="20.25" customHeight="1">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45"/>
        <v/>
      </c>
      <c r="T1386" s="224" t="str">
        <f ca="1">IF(B1386="","",IF(ISERROR(MATCH($J1386,SorP!$B$1:$B$6230,0)),"",INDIRECT("'SorP'!$A$"&amp;MATCH($J1386,SorP!$B$1:$B$6230,0))))</f>
        <v/>
      </c>
      <c r="U1386" s="239"/>
      <c r="V1386" s="269" t="e">
        <f>IF(C1386="",NA(),MATCH($B1386&amp;$C1386,'Smelter Look-up'!$J:$J,0))</f>
        <v>#N/A</v>
      </c>
      <c r="W1386" s="270"/>
      <c r="X1386" s="270">
        <f t="shared" ca="1" si="46"/>
        <v>0</v>
      </c>
      <c r="Y1386" s="270"/>
      <c r="Z1386" s="270"/>
      <c r="AB1386" s="272" t="str">
        <f t="shared" si="47"/>
        <v/>
      </c>
    </row>
    <row r="1387" spans="1:28" s="271" customFormat="1" ht="20.25" customHeight="1">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45"/>
        <v/>
      </c>
      <c r="T1387" s="224" t="str">
        <f ca="1">IF(B1387="","",IF(ISERROR(MATCH($J1387,SorP!$B$1:$B$6230,0)),"",INDIRECT("'SorP'!$A$"&amp;MATCH($J1387,SorP!$B$1:$B$6230,0))))</f>
        <v/>
      </c>
      <c r="U1387" s="239"/>
      <c r="V1387" s="269" t="e">
        <f>IF(C1387="",NA(),MATCH($B1387&amp;$C1387,'Smelter Look-up'!$J:$J,0))</f>
        <v>#N/A</v>
      </c>
      <c r="W1387" s="270"/>
      <c r="X1387" s="270">
        <f t="shared" ca="1" si="46"/>
        <v>0</v>
      </c>
      <c r="Y1387" s="270"/>
      <c r="Z1387" s="270"/>
      <c r="AB1387" s="272" t="str">
        <f t="shared" si="47"/>
        <v/>
      </c>
    </row>
    <row r="1388" spans="1:28" s="271" customFormat="1" ht="20.25" customHeight="1">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45"/>
        <v/>
      </c>
      <c r="T1388" s="224" t="str">
        <f ca="1">IF(B1388="","",IF(ISERROR(MATCH($J1388,SorP!$B$1:$B$6230,0)),"",INDIRECT("'SorP'!$A$"&amp;MATCH($J1388,SorP!$B$1:$B$6230,0))))</f>
        <v/>
      </c>
      <c r="U1388" s="239"/>
      <c r="V1388" s="269" t="e">
        <f>IF(C1388="",NA(),MATCH($B1388&amp;$C1388,'Smelter Look-up'!$J:$J,0))</f>
        <v>#N/A</v>
      </c>
      <c r="W1388" s="270"/>
      <c r="X1388" s="270">
        <f t="shared" ca="1" si="46"/>
        <v>0</v>
      </c>
      <c r="Y1388" s="270"/>
      <c r="Z1388" s="270"/>
      <c r="AB1388" s="272" t="str">
        <f t="shared" si="47"/>
        <v/>
      </c>
    </row>
    <row r="1389" spans="1:28" s="271" customFormat="1" ht="20.25" customHeight="1">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45"/>
        <v/>
      </c>
      <c r="T1389" s="224" t="str">
        <f ca="1">IF(B1389="","",IF(ISERROR(MATCH($J1389,SorP!$B$1:$B$6230,0)),"",INDIRECT("'SorP'!$A$"&amp;MATCH($J1389,SorP!$B$1:$B$6230,0))))</f>
        <v/>
      </c>
      <c r="U1389" s="239"/>
      <c r="V1389" s="269" t="e">
        <f>IF(C1389="",NA(),MATCH($B1389&amp;$C1389,'Smelter Look-up'!$J:$J,0))</f>
        <v>#N/A</v>
      </c>
      <c r="W1389" s="270"/>
      <c r="X1389" s="270">
        <f t="shared" ca="1" si="46"/>
        <v>0</v>
      </c>
      <c r="Y1389" s="270"/>
      <c r="Z1389" s="270"/>
      <c r="AB1389" s="272" t="str">
        <f t="shared" si="47"/>
        <v/>
      </c>
    </row>
    <row r="1390" spans="1:28" s="271" customFormat="1" ht="20.25" customHeight="1">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45"/>
        <v/>
      </c>
      <c r="T1390" s="224" t="str">
        <f ca="1">IF(B1390="","",IF(ISERROR(MATCH($J1390,SorP!$B$1:$B$6230,0)),"",INDIRECT("'SorP'!$A$"&amp;MATCH($J1390,SorP!$B$1:$B$6230,0))))</f>
        <v/>
      </c>
      <c r="U1390" s="239"/>
      <c r="V1390" s="269" t="e">
        <f>IF(C1390="",NA(),MATCH($B1390&amp;$C1390,'Smelter Look-up'!$J:$J,0))</f>
        <v>#N/A</v>
      </c>
      <c r="W1390" s="270"/>
      <c r="X1390" s="270">
        <f t="shared" ca="1" si="46"/>
        <v>0</v>
      </c>
      <c r="Y1390" s="270"/>
      <c r="Z1390" s="270"/>
      <c r="AB1390" s="272" t="str">
        <f t="shared" si="47"/>
        <v/>
      </c>
    </row>
    <row r="1391" spans="1:28" s="271" customFormat="1" ht="20.25" customHeight="1">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45"/>
        <v/>
      </c>
      <c r="T1391" s="224" t="str">
        <f ca="1">IF(B1391="","",IF(ISERROR(MATCH($J1391,SorP!$B$1:$B$6230,0)),"",INDIRECT("'SorP'!$A$"&amp;MATCH($J1391,SorP!$B$1:$B$6230,0))))</f>
        <v/>
      </c>
      <c r="U1391" s="239"/>
      <c r="V1391" s="269" t="e">
        <f>IF(C1391="",NA(),MATCH($B1391&amp;$C1391,'Smelter Look-up'!$J:$J,0))</f>
        <v>#N/A</v>
      </c>
      <c r="W1391" s="270"/>
      <c r="X1391" s="270">
        <f t="shared" ca="1" si="46"/>
        <v>0</v>
      </c>
      <c r="Y1391" s="270"/>
      <c r="Z1391" s="270"/>
      <c r="AB1391" s="272" t="str">
        <f t="shared" si="47"/>
        <v/>
      </c>
    </row>
    <row r="1392" spans="1:28" s="271" customFormat="1" ht="20.25" customHeight="1">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45"/>
        <v/>
      </c>
      <c r="T1392" s="224" t="str">
        <f ca="1">IF(B1392="","",IF(ISERROR(MATCH($J1392,SorP!$B$1:$B$6230,0)),"",INDIRECT("'SorP'!$A$"&amp;MATCH($J1392,SorP!$B$1:$B$6230,0))))</f>
        <v/>
      </c>
      <c r="U1392" s="239"/>
      <c r="V1392" s="269" t="e">
        <f>IF(C1392="",NA(),MATCH($B1392&amp;$C1392,'Smelter Look-up'!$J:$J,0))</f>
        <v>#N/A</v>
      </c>
      <c r="W1392" s="270"/>
      <c r="X1392" s="270">
        <f t="shared" ca="1" si="46"/>
        <v>0</v>
      </c>
      <c r="Y1392" s="270"/>
      <c r="Z1392" s="270"/>
      <c r="AB1392" s="272" t="str">
        <f t="shared" si="47"/>
        <v/>
      </c>
    </row>
    <row r="1393" spans="1:28" s="271" customFormat="1" ht="20.25" customHeight="1">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45"/>
        <v/>
      </c>
      <c r="T1393" s="224" t="str">
        <f ca="1">IF(B1393="","",IF(ISERROR(MATCH($J1393,SorP!$B$1:$B$6230,0)),"",INDIRECT("'SorP'!$A$"&amp;MATCH($J1393,SorP!$B$1:$B$6230,0))))</f>
        <v/>
      </c>
      <c r="U1393" s="239"/>
      <c r="V1393" s="269" t="e">
        <f>IF(C1393="",NA(),MATCH($B1393&amp;$C1393,'Smelter Look-up'!$J:$J,0))</f>
        <v>#N/A</v>
      </c>
      <c r="W1393" s="270"/>
      <c r="X1393" s="270">
        <f t="shared" ca="1" si="46"/>
        <v>0</v>
      </c>
      <c r="Y1393" s="270"/>
      <c r="Z1393" s="270"/>
      <c r="AB1393" s="272" t="str">
        <f t="shared" si="47"/>
        <v/>
      </c>
    </row>
    <row r="1394" spans="1:28" s="271" customFormat="1" ht="20.25" customHeight="1">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45"/>
        <v/>
      </c>
      <c r="T1394" s="224" t="str">
        <f ca="1">IF(B1394="","",IF(ISERROR(MATCH($J1394,SorP!$B$1:$B$6230,0)),"",INDIRECT("'SorP'!$A$"&amp;MATCH($J1394,SorP!$B$1:$B$6230,0))))</f>
        <v/>
      </c>
      <c r="U1394" s="239"/>
      <c r="V1394" s="269" t="e">
        <f>IF(C1394="",NA(),MATCH($B1394&amp;$C1394,'Smelter Look-up'!$J:$J,0))</f>
        <v>#N/A</v>
      </c>
      <c r="W1394" s="270"/>
      <c r="X1394" s="270">
        <f t="shared" ca="1" si="46"/>
        <v>0</v>
      </c>
      <c r="Y1394" s="270"/>
      <c r="Z1394" s="270"/>
      <c r="AB1394" s="272" t="str">
        <f t="shared" si="47"/>
        <v/>
      </c>
    </row>
    <row r="1395" spans="1:28" s="271" customFormat="1" ht="20.25" customHeight="1">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45"/>
        <v/>
      </c>
      <c r="T1395" s="224" t="str">
        <f ca="1">IF(B1395="","",IF(ISERROR(MATCH($J1395,SorP!$B$1:$B$6230,0)),"",INDIRECT("'SorP'!$A$"&amp;MATCH($J1395,SorP!$B$1:$B$6230,0))))</f>
        <v/>
      </c>
      <c r="U1395" s="239"/>
      <c r="V1395" s="269" t="e">
        <f>IF(C1395="",NA(),MATCH($B1395&amp;$C1395,'Smelter Look-up'!$J:$J,0))</f>
        <v>#N/A</v>
      </c>
      <c r="W1395" s="270"/>
      <c r="X1395" s="270">
        <f t="shared" ca="1" si="46"/>
        <v>0</v>
      </c>
      <c r="Y1395" s="270"/>
      <c r="Z1395" s="270"/>
      <c r="AB1395" s="272" t="str">
        <f t="shared" si="47"/>
        <v/>
      </c>
    </row>
    <row r="1396" spans="1:28" s="271" customFormat="1" ht="20.25" customHeight="1">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45"/>
        <v/>
      </c>
      <c r="T1396" s="224" t="str">
        <f ca="1">IF(B1396="","",IF(ISERROR(MATCH($J1396,SorP!$B$1:$B$6230,0)),"",INDIRECT("'SorP'!$A$"&amp;MATCH($J1396,SorP!$B$1:$B$6230,0))))</f>
        <v/>
      </c>
      <c r="U1396" s="239"/>
      <c r="V1396" s="269" t="e">
        <f>IF(C1396="",NA(),MATCH($B1396&amp;$C1396,'Smelter Look-up'!$J:$J,0))</f>
        <v>#N/A</v>
      </c>
      <c r="W1396" s="270"/>
      <c r="X1396" s="270">
        <f t="shared" ca="1" si="46"/>
        <v>0</v>
      </c>
      <c r="Y1396" s="270"/>
      <c r="Z1396" s="270"/>
      <c r="AB1396" s="272" t="str">
        <f t="shared" si="47"/>
        <v/>
      </c>
    </row>
    <row r="1397" spans="1:28" s="271" customFormat="1" ht="20.25" customHeight="1">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45"/>
        <v/>
      </c>
      <c r="T1397" s="224" t="str">
        <f ca="1">IF(B1397="","",IF(ISERROR(MATCH($J1397,SorP!$B$1:$B$6230,0)),"",INDIRECT("'SorP'!$A$"&amp;MATCH($J1397,SorP!$B$1:$B$6230,0))))</f>
        <v/>
      </c>
      <c r="U1397" s="239"/>
      <c r="V1397" s="269" t="e">
        <f>IF(C1397="",NA(),MATCH($B1397&amp;$C1397,'Smelter Look-up'!$J:$J,0))</f>
        <v>#N/A</v>
      </c>
      <c r="W1397" s="270"/>
      <c r="X1397" s="270">
        <f t="shared" ca="1" si="46"/>
        <v>0</v>
      </c>
      <c r="Y1397" s="270"/>
      <c r="Z1397" s="270"/>
      <c r="AB1397" s="272" t="str">
        <f t="shared" si="47"/>
        <v/>
      </c>
    </row>
    <row r="1398" spans="1:28" s="271" customFormat="1" ht="20.25" customHeight="1">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45"/>
        <v/>
      </c>
      <c r="T1398" s="224" t="str">
        <f ca="1">IF(B1398="","",IF(ISERROR(MATCH($J1398,SorP!$B$1:$B$6230,0)),"",INDIRECT("'SorP'!$A$"&amp;MATCH($J1398,SorP!$B$1:$B$6230,0))))</f>
        <v/>
      </c>
      <c r="U1398" s="239"/>
      <c r="V1398" s="269" t="e">
        <f>IF(C1398="",NA(),MATCH($B1398&amp;$C1398,'Smelter Look-up'!$J:$J,0))</f>
        <v>#N/A</v>
      </c>
      <c r="W1398" s="270"/>
      <c r="X1398" s="270">
        <f t="shared" ca="1" si="46"/>
        <v>0</v>
      </c>
      <c r="Y1398" s="270"/>
      <c r="Z1398" s="270"/>
      <c r="AB1398" s="272" t="str">
        <f t="shared" si="47"/>
        <v/>
      </c>
    </row>
    <row r="1399" spans="1:28" s="271" customFormat="1" ht="20.25" customHeight="1">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45"/>
        <v/>
      </c>
      <c r="T1399" s="224" t="str">
        <f ca="1">IF(B1399="","",IF(ISERROR(MATCH($J1399,SorP!$B$1:$B$6230,0)),"",INDIRECT("'SorP'!$A$"&amp;MATCH($J1399,SorP!$B$1:$B$6230,0))))</f>
        <v/>
      </c>
      <c r="U1399" s="239"/>
      <c r="V1399" s="269" t="e">
        <f>IF(C1399="",NA(),MATCH($B1399&amp;$C1399,'Smelter Look-up'!$J:$J,0))</f>
        <v>#N/A</v>
      </c>
      <c r="W1399" s="270"/>
      <c r="X1399" s="270">
        <f t="shared" ca="1" si="46"/>
        <v>0</v>
      </c>
      <c r="Y1399" s="270"/>
      <c r="Z1399" s="270"/>
      <c r="AB1399" s="272" t="str">
        <f t="shared" si="47"/>
        <v/>
      </c>
    </row>
    <row r="1400" spans="1:28" s="271" customFormat="1" ht="20.25" customHeight="1">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45"/>
        <v/>
      </c>
      <c r="T1400" s="224" t="str">
        <f ca="1">IF(B1400="","",IF(ISERROR(MATCH($J1400,SorP!$B$1:$B$6230,0)),"",INDIRECT("'SorP'!$A$"&amp;MATCH($J1400,SorP!$B$1:$B$6230,0))))</f>
        <v/>
      </c>
      <c r="U1400" s="239"/>
      <c r="V1400" s="269" t="e">
        <f>IF(C1400="",NA(),MATCH($B1400&amp;$C1400,'Smelter Look-up'!$J:$J,0))</f>
        <v>#N/A</v>
      </c>
      <c r="W1400" s="270"/>
      <c r="X1400" s="270">
        <f t="shared" ca="1" si="46"/>
        <v>0</v>
      </c>
      <c r="Y1400" s="270"/>
      <c r="Z1400" s="270"/>
      <c r="AB1400" s="272" t="str">
        <f t="shared" si="47"/>
        <v/>
      </c>
    </row>
    <row r="1401" spans="1:28" s="271" customFormat="1" ht="20.25" customHeight="1">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45"/>
        <v/>
      </c>
      <c r="T1401" s="224" t="str">
        <f ca="1">IF(B1401="","",IF(ISERROR(MATCH($J1401,SorP!$B$1:$B$6230,0)),"",INDIRECT("'SorP'!$A$"&amp;MATCH($J1401,SorP!$B$1:$B$6230,0))))</f>
        <v/>
      </c>
      <c r="U1401" s="239"/>
      <c r="V1401" s="269" t="e">
        <f>IF(C1401="",NA(),MATCH($B1401&amp;$C1401,'Smelter Look-up'!$J:$J,0))</f>
        <v>#N/A</v>
      </c>
      <c r="W1401" s="270"/>
      <c r="X1401" s="270">
        <f t="shared" ca="1" si="46"/>
        <v>0</v>
      </c>
      <c r="Y1401" s="270"/>
      <c r="Z1401" s="270"/>
      <c r="AB1401" s="272" t="str">
        <f t="shared" si="47"/>
        <v/>
      </c>
    </row>
    <row r="1402" spans="1:28" s="271" customFormat="1" ht="20.25" customHeight="1">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45"/>
        <v/>
      </c>
      <c r="T1402" s="224" t="str">
        <f ca="1">IF(B1402="","",IF(ISERROR(MATCH($J1402,SorP!$B$1:$B$6230,0)),"",INDIRECT("'SorP'!$A$"&amp;MATCH($J1402,SorP!$B$1:$B$6230,0))))</f>
        <v/>
      </c>
      <c r="U1402" s="239"/>
      <c r="V1402" s="269" t="e">
        <f>IF(C1402="",NA(),MATCH($B1402&amp;$C1402,'Smelter Look-up'!$J:$J,0))</f>
        <v>#N/A</v>
      </c>
      <c r="W1402" s="270"/>
      <c r="X1402" s="270">
        <f t="shared" ca="1" si="46"/>
        <v>0</v>
      </c>
      <c r="Y1402" s="270"/>
      <c r="Z1402" s="270"/>
      <c r="AB1402" s="272" t="str">
        <f t="shared" si="47"/>
        <v/>
      </c>
    </row>
    <row r="1403" spans="1:28" s="271" customFormat="1" ht="20.25" customHeight="1">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45"/>
        <v/>
      </c>
      <c r="T1403" s="224" t="str">
        <f ca="1">IF(B1403="","",IF(ISERROR(MATCH($J1403,SorP!$B$1:$B$6230,0)),"",INDIRECT("'SorP'!$A$"&amp;MATCH($J1403,SorP!$B$1:$B$6230,0))))</f>
        <v/>
      </c>
      <c r="U1403" s="239"/>
      <c r="V1403" s="269" t="e">
        <f>IF(C1403="",NA(),MATCH($B1403&amp;$C1403,'Smelter Look-up'!$J:$J,0))</f>
        <v>#N/A</v>
      </c>
      <c r="W1403" s="270"/>
      <c r="X1403" s="270">
        <f t="shared" ca="1" si="46"/>
        <v>0</v>
      </c>
      <c r="Y1403" s="270"/>
      <c r="Z1403" s="270"/>
      <c r="AB1403" s="272" t="str">
        <f t="shared" si="47"/>
        <v/>
      </c>
    </row>
    <row r="1404" spans="1:28" s="271" customFormat="1" ht="20.25" customHeight="1">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45"/>
        <v/>
      </c>
      <c r="T1404" s="224" t="str">
        <f ca="1">IF(B1404="","",IF(ISERROR(MATCH($J1404,SorP!$B$1:$B$6230,0)),"",INDIRECT("'SorP'!$A$"&amp;MATCH($J1404,SorP!$B$1:$B$6230,0))))</f>
        <v/>
      </c>
      <c r="U1404" s="239"/>
      <c r="V1404" s="269" t="e">
        <f>IF(C1404="",NA(),MATCH($B1404&amp;$C1404,'Smelter Look-up'!$J:$J,0))</f>
        <v>#N/A</v>
      </c>
      <c r="W1404" s="270"/>
      <c r="X1404" s="270">
        <f t="shared" ca="1" si="46"/>
        <v>0</v>
      </c>
      <c r="Y1404" s="270"/>
      <c r="Z1404" s="270"/>
      <c r="AB1404" s="272" t="str">
        <f t="shared" si="47"/>
        <v/>
      </c>
    </row>
    <row r="1405" spans="1:28" s="271" customFormat="1" ht="20.25" customHeight="1">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45"/>
        <v/>
      </c>
      <c r="T1405" s="224" t="str">
        <f ca="1">IF(B1405="","",IF(ISERROR(MATCH($J1405,SorP!$B$1:$B$6230,0)),"",INDIRECT("'SorP'!$A$"&amp;MATCH($J1405,SorP!$B$1:$B$6230,0))))</f>
        <v/>
      </c>
      <c r="U1405" s="239"/>
      <c r="V1405" s="269" t="e">
        <f>IF(C1405="",NA(),MATCH($B1405&amp;$C1405,'Smelter Look-up'!$J:$J,0))</f>
        <v>#N/A</v>
      </c>
      <c r="W1405" s="270"/>
      <c r="X1405" s="270">
        <f t="shared" ca="1" si="46"/>
        <v>0</v>
      </c>
      <c r="Y1405" s="270"/>
      <c r="Z1405" s="270"/>
      <c r="AB1405" s="272" t="str">
        <f t="shared" si="47"/>
        <v/>
      </c>
    </row>
    <row r="1406" spans="1:28" s="271" customFormat="1" ht="20.25" customHeight="1">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45"/>
        <v/>
      </c>
      <c r="T1406" s="224" t="str">
        <f ca="1">IF(B1406="","",IF(ISERROR(MATCH($J1406,SorP!$B$1:$B$6230,0)),"",INDIRECT("'SorP'!$A$"&amp;MATCH($J1406,SorP!$B$1:$B$6230,0))))</f>
        <v/>
      </c>
      <c r="U1406" s="239"/>
      <c r="V1406" s="269" t="e">
        <f>IF(C1406="",NA(),MATCH($B1406&amp;$C1406,'Smelter Look-up'!$J:$J,0))</f>
        <v>#N/A</v>
      </c>
      <c r="W1406" s="270"/>
      <c r="X1406" s="270">
        <f t="shared" ca="1" si="46"/>
        <v>0</v>
      </c>
      <c r="Y1406" s="270"/>
      <c r="Z1406" s="270"/>
      <c r="AB1406" s="272" t="str">
        <f t="shared" si="47"/>
        <v/>
      </c>
    </row>
    <row r="1407" spans="1:28" s="271" customFormat="1" ht="20.25" customHeight="1">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45"/>
        <v/>
      </c>
      <c r="T1407" s="224" t="str">
        <f ca="1">IF(B1407="","",IF(ISERROR(MATCH($J1407,SorP!$B$1:$B$6230,0)),"",INDIRECT("'SorP'!$A$"&amp;MATCH($J1407,SorP!$B$1:$B$6230,0))))</f>
        <v/>
      </c>
      <c r="U1407" s="239"/>
      <c r="V1407" s="269" t="e">
        <f>IF(C1407="",NA(),MATCH($B1407&amp;$C1407,'Smelter Look-up'!$J:$J,0))</f>
        <v>#N/A</v>
      </c>
      <c r="W1407" s="270"/>
      <c r="X1407" s="270">
        <f t="shared" ca="1" si="46"/>
        <v>0</v>
      </c>
      <c r="Y1407" s="270"/>
      <c r="Z1407" s="270"/>
      <c r="AB1407" s="272" t="str">
        <f t="shared" si="47"/>
        <v/>
      </c>
    </row>
    <row r="1408" spans="1:28" s="271" customFormat="1" ht="20.25" customHeight="1">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45"/>
        <v/>
      </c>
      <c r="T1408" s="224" t="str">
        <f ca="1">IF(B1408="","",IF(ISERROR(MATCH($J1408,SorP!$B$1:$B$6230,0)),"",INDIRECT("'SorP'!$A$"&amp;MATCH($J1408,SorP!$B$1:$B$6230,0))))</f>
        <v/>
      </c>
      <c r="U1408" s="239"/>
      <c r="V1408" s="269" t="e">
        <f>IF(C1408="",NA(),MATCH($B1408&amp;$C1408,'Smelter Look-up'!$J:$J,0))</f>
        <v>#N/A</v>
      </c>
      <c r="W1408" s="270"/>
      <c r="X1408" s="270">
        <f t="shared" ca="1" si="46"/>
        <v>0</v>
      </c>
      <c r="Y1408" s="270"/>
      <c r="Z1408" s="270"/>
      <c r="AB1408" s="272" t="str">
        <f t="shared" si="47"/>
        <v/>
      </c>
    </row>
    <row r="1409" spans="1:28" s="271" customFormat="1" ht="20.25" customHeight="1">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45"/>
        <v/>
      </c>
      <c r="T1409" s="224" t="str">
        <f ca="1">IF(B1409="","",IF(ISERROR(MATCH($J1409,SorP!$B$1:$B$6230,0)),"",INDIRECT("'SorP'!$A$"&amp;MATCH($J1409,SorP!$B$1:$B$6230,0))))</f>
        <v/>
      </c>
      <c r="U1409" s="239"/>
      <c r="V1409" s="269" t="e">
        <f>IF(C1409="",NA(),MATCH($B1409&amp;$C1409,'Smelter Look-up'!$J:$J,0))</f>
        <v>#N/A</v>
      </c>
      <c r="W1409" s="270"/>
      <c r="X1409" s="270">
        <f t="shared" ca="1" si="46"/>
        <v>0</v>
      </c>
      <c r="Y1409" s="270"/>
      <c r="Z1409" s="270"/>
      <c r="AB1409" s="272" t="str">
        <f t="shared" si="47"/>
        <v/>
      </c>
    </row>
    <row r="1410" spans="1:28" s="271" customFormat="1" ht="20.25" customHeight="1">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45"/>
        <v/>
      </c>
      <c r="T1410" s="224" t="str">
        <f ca="1">IF(B1410="","",IF(ISERROR(MATCH($J1410,SorP!$B$1:$B$6230,0)),"",INDIRECT("'SorP'!$A$"&amp;MATCH($J1410,SorP!$B$1:$B$6230,0))))</f>
        <v/>
      </c>
      <c r="U1410" s="239"/>
      <c r="V1410" s="269" t="e">
        <f>IF(C1410="",NA(),MATCH($B1410&amp;$C1410,'Smelter Look-up'!$J:$J,0))</f>
        <v>#N/A</v>
      </c>
      <c r="W1410" s="270"/>
      <c r="X1410" s="270">
        <f t="shared" ca="1" si="46"/>
        <v>0</v>
      </c>
      <c r="Y1410" s="270"/>
      <c r="Z1410" s="270"/>
      <c r="AB1410" s="272" t="str">
        <f t="shared" si="47"/>
        <v/>
      </c>
    </row>
    <row r="1411" spans="1:28" s="271" customFormat="1" ht="20.25" customHeight="1">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45"/>
        <v/>
      </c>
      <c r="T1411" s="224" t="str">
        <f ca="1">IF(B1411="","",IF(ISERROR(MATCH($J1411,SorP!$B$1:$B$6230,0)),"",INDIRECT("'SorP'!$A$"&amp;MATCH($J1411,SorP!$B$1:$B$6230,0))))</f>
        <v/>
      </c>
      <c r="U1411" s="239"/>
      <c r="V1411" s="269" t="e">
        <f>IF(C1411="",NA(),MATCH($B1411&amp;$C1411,'Smelter Look-up'!$J:$J,0))</f>
        <v>#N/A</v>
      </c>
      <c r="W1411" s="270"/>
      <c r="X1411" s="270">
        <f t="shared" ca="1" si="46"/>
        <v>0</v>
      </c>
      <c r="Y1411" s="270"/>
      <c r="Z1411" s="270"/>
      <c r="AB1411" s="272" t="str">
        <f t="shared" si="47"/>
        <v/>
      </c>
    </row>
    <row r="1412" spans="1:28" s="271" customFormat="1" ht="20.25" customHeight="1">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45"/>
        <v/>
      </c>
      <c r="T1412" s="224" t="str">
        <f ca="1">IF(B1412="","",IF(ISERROR(MATCH($J1412,SorP!$B$1:$B$6230,0)),"",INDIRECT("'SorP'!$A$"&amp;MATCH($J1412,SorP!$B$1:$B$6230,0))))</f>
        <v/>
      </c>
      <c r="U1412" s="239"/>
      <c r="V1412" s="269" t="e">
        <f>IF(C1412="",NA(),MATCH($B1412&amp;$C1412,'Smelter Look-up'!$J:$J,0))</f>
        <v>#N/A</v>
      </c>
      <c r="W1412" s="270"/>
      <c r="X1412" s="270">
        <f t="shared" ca="1" si="46"/>
        <v>0</v>
      </c>
      <c r="Y1412" s="270"/>
      <c r="Z1412" s="270"/>
      <c r="AB1412" s="272" t="str">
        <f t="shared" si="47"/>
        <v/>
      </c>
    </row>
    <row r="1413" spans="1:28" s="271" customFormat="1" ht="20.25" customHeight="1">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45"/>
        <v/>
      </c>
      <c r="T1413" s="224" t="str">
        <f ca="1">IF(B1413="","",IF(ISERROR(MATCH($J1413,SorP!$B$1:$B$6230,0)),"",INDIRECT("'SorP'!$A$"&amp;MATCH($J1413,SorP!$B$1:$B$6230,0))))</f>
        <v/>
      </c>
      <c r="U1413" s="239"/>
      <c r="V1413" s="269" t="e">
        <f>IF(C1413="",NA(),MATCH($B1413&amp;$C1413,'Smelter Look-up'!$J:$J,0))</f>
        <v>#N/A</v>
      </c>
      <c r="W1413" s="270"/>
      <c r="X1413" s="270">
        <f t="shared" ca="1" si="46"/>
        <v>0</v>
      </c>
      <c r="Y1413" s="270"/>
      <c r="Z1413" s="270"/>
      <c r="AB1413" s="272" t="str">
        <f t="shared" si="47"/>
        <v/>
      </c>
    </row>
    <row r="1414" spans="1:28" s="271" customFormat="1" ht="20.25" customHeight="1">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45"/>
        <v/>
      </c>
      <c r="T1414" s="224" t="str">
        <f ca="1">IF(B1414="","",IF(ISERROR(MATCH($J1414,SorP!$B$1:$B$6230,0)),"",INDIRECT("'SorP'!$A$"&amp;MATCH($J1414,SorP!$B$1:$B$6230,0))))</f>
        <v/>
      </c>
      <c r="U1414" s="239"/>
      <c r="V1414" s="269" t="e">
        <f>IF(C1414="",NA(),MATCH($B1414&amp;$C1414,'Smelter Look-up'!$J:$J,0))</f>
        <v>#N/A</v>
      </c>
      <c r="W1414" s="270"/>
      <c r="X1414" s="270">
        <f t="shared" ca="1" si="46"/>
        <v>0</v>
      </c>
      <c r="Y1414" s="270"/>
      <c r="Z1414" s="270"/>
      <c r="AB1414" s="272" t="str">
        <f t="shared" si="47"/>
        <v/>
      </c>
    </row>
    <row r="1415" spans="1:28" s="271" customFormat="1" ht="20.25" customHeight="1">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45"/>
        <v/>
      </c>
      <c r="T1415" s="224" t="str">
        <f ca="1">IF(B1415="","",IF(ISERROR(MATCH($J1415,SorP!$B$1:$B$6230,0)),"",INDIRECT("'SorP'!$A$"&amp;MATCH($J1415,SorP!$B$1:$B$6230,0))))</f>
        <v/>
      </c>
      <c r="U1415" s="239"/>
      <c r="V1415" s="269" t="e">
        <f>IF(C1415="",NA(),MATCH($B1415&amp;$C1415,'Smelter Look-up'!$J:$J,0))</f>
        <v>#N/A</v>
      </c>
      <c r="W1415" s="270"/>
      <c r="X1415" s="270">
        <f t="shared" ca="1" si="46"/>
        <v>0</v>
      </c>
      <c r="Y1415" s="270"/>
      <c r="Z1415" s="270"/>
      <c r="AB1415" s="272" t="str">
        <f t="shared" si="47"/>
        <v/>
      </c>
    </row>
    <row r="1416" spans="1:28" s="271" customFormat="1" ht="20.25" customHeight="1">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45"/>
        <v/>
      </c>
      <c r="T1416" s="224" t="str">
        <f ca="1">IF(B1416="","",IF(ISERROR(MATCH($J1416,SorP!$B$1:$B$6230,0)),"",INDIRECT("'SorP'!$A$"&amp;MATCH($J1416,SorP!$B$1:$B$6230,0))))</f>
        <v/>
      </c>
      <c r="U1416" s="239"/>
      <c r="V1416" s="269" t="e">
        <f>IF(C1416="",NA(),MATCH($B1416&amp;$C1416,'Smelter Look-up'!$J:$J,0))</f>
        <v>#N/A</v>
      </c>
      <c r="W1416" s="270"/>
      <c r="X1416" s="270">
        <f t="shared" ca="1" si="46"/>
        <v>0</v>
      </c>
      <c r="Y1416" s="270"/>
      <c r="Z1416" s="270"/>
      <c r="AB1416" s="272" t="str">
        <f t="shared" si="47"/>
        <v/>
      </c>
    </row>
    <row r="1417" spans="1:28" s="271" customFormat="1" ht="20.25" customHeight="1">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45"/>
        <v/>
      </c>
      <c r="T1417" s="224" t="str">
        <f ca="1">IF(B1417="","",IF(ISERROR(MATCH($J1417,SorP!$B$1:$B$6230,0)),"",INDIRECT("'SorP'!$A$"&amp;MATCH($J1417,SorP!$B$1:$B$6230,0))))</f>
        <v/>
      </c>
      <c r="U1417" s="239"/>
      <c r="V1417" s="269" t="e">
        <f>IF(C1417="",NA(),MATCH($B1417&amp;$C1417,'Smelter Look-up'!$J:$J,0))</f>
        <v>#N/A</v>
      </c>
      <c r="W1417" s="270"/>
      <c r="X1417" s="270">
        <f t="shared" ca="1" si="46"/>
        <v>0</v>
      </c>
      <c r="Y1417" s="270"/>
      <c r="Z1417" s="270"/>
      <c r="AB1417" s="272" t="str">
        <f t="shared" si="47"/>
        <v/>
      </c>
    </row>
    <row r="1418" spans="1:28" s="271" customFormat="1" ht="20.25" customHeight="1">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45"/>
        <v/>
      </c>
      <c r="T1418" s="224" t="str">
        <f ca="1">IF(B1418="","",IF(ISERROR(MATCH($J1418,SorP!$B$1:$B$6230,0)),"",INDIRECT("'SorP'!$A$"&amp;MATCH($J1418,SorP!$B$1:$B$6230,0))))</f>
        <v/>
      </c>
      <c r="U1418" s="239"/>
      <c r="V1418" s="269" t="e">
        <f>IF(C1418="",NA(),MATCH($B1418&amp;$C1418,'Smelter Look-up'!$J:$J,0))</f>
        <v>#N/A</v>
      </c>
      <c r="W1418" s="270"/>
      <c r="X1418" s="270">
        <f t="shared" ca="1" si="46"/>
        <v>0</v>
      </c>
      <c r="Y1418" s="270"/>
      <c r="Z1418" s="270"/>
      <c r="AB1418" s="272" t="str">
        <f t="shared" si="47"/>
        <v/>
      </c>
    </row>
    <row r="1419" spans="1:28" s="271" customFormat="1" ht="20.25" customHeight="1">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45"/>
        <v/>
      </c>
      <c r="T1419" s="224" t="str">
        <f ca="1">IF(B1419="","",IF(ISERROR(MATCH($J1419,SorP!$B$1:$B$6230,0)),"",INDIRECT("'SorP'!$A$"&amp;MATCH($J1419,SorP!$B$1:$B$6230,0))))</f>
        <v/>
      </c>
      <c r="U1419" s="239"/>
      <c r="V1419" s="269" t="e">
        <f>IF(C1419="",NA(),MATCH($B1419&amp;$C1419,'Smelter Look-up'!$J:$J,0))</f>
        <v>#N/A</v>
      </c>
      <c r="W1419" s="270"/>
      <c r="X1419" s="270">
        <f t="shared" ca="1" si="46"/>
        <v>0</v>
      </c>
      <c r="Y1419" s="270"/>
      <c r="Z1419" s="270"/>
      <c r="AB1419" s="272" t="str">
        <f t="shared" si="47"/>
        <v/>
      </c>
    </row>
    <row r="1420" spans="1:28" s="271" customFormat="1" ht="20.25" customHeight="1">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45"/>
        <v/>
      </c>
      <c r="T1420" s="224" t="str">
        <f ca="1">IF(B1420="","",IF(ISERROR(MATCH($J1420,SorP!$B$1:$B$6230,0)),"",INDIRECT("'SorP'!$A$"&amp;MATCH($J1420,SorP!$B$1:$B$6230,0))))</f>
        <v/>
      </c>
      <c r="U1420" s="239"/>
      <c r="V1420" s="269" t="e">
        <f>IF(C1420="",NA(),MATCH($B1420&amp;$C1420,'Smelter Look-up'!$J:$J,0))</f>
        <v>#N/A</v>
      </c>
      <c r="W1420" s="270"/>
      <c r="X1420" s="270">
        <f t="shared" ca="1" si="46"/>
        <v>0</v>
      </c>
      <c r="Y1420" s="270"/>
      <c r="Z1420" s="270"/>
      <c r="AB1420" s="272" t="str">
        <f t="shared" si="47"/>
        <v/>
      </c>
    </row>
    <row r="1421" spans="1:28" s="271" customFormat="1" ht="20.25" customHeight="1">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45"/>
        <v/>
      </c>
      <c r="T1421" s="224" t="str">
        <f ca="1">IF(B1421="","",IF(ISERROR(MATCH($J1421,SorP!$B$1:$B$6230,0)),"",INDIRECT("'SorP'!$A$"&amp;MATCH($J1421,SorP!$B$1:$B$6230,0))))</f>
        <v/>
      </c>
      <c r="U1421" s="239"/>
      <c r="V1421" s="269" t="e">
        <f>IF(C1421="",NA(),MATCH($B1421&amp;$C1421,'Smelter Look-up'!$J:$J,0))</f>
        <v>#N/A</v>
      </c>
      <c r="W1421" s="270"/>
      <c r="X1421" s="270">
        <f t="shared" ca="1" si="46"/>
        <v>0</v>
      </c>
      <c r="Y1421" s="270"/>
      <c r="Z1421" s="270"/>
      <c r="AB1421" s="272" t="str">
        <f t="shared" si="47"/>
        <v/>
      </c>
    </row>
    <row r="1422" spans="1:28" s="271" customFormat="1" ht="20.25" customHeight="1">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45"/>
        <v/>
      </c>
      <c r="T1422" s="224" t="str">
        <f ca="1">IF(B1422="","",IF(ISERROR(MATCH($J1422,SorP!$B$1:$B$6230,0)),"",INDIRECT("'SorP'!$A$"&amp;MATCH($J1422,SorP!$B$1:$B$6230,0))))</f>
        <v/>
      </c>
      <c r="U1422" s="239"/>
      <c r="V1422" s="269" t="e">
        <f>IF(C1422="",NA(),MATCH($B1422&amp;$C1422,'Smelter Look-up'!$J:$J,0))</f>
        <v>#N/A</v>
      </c>
      <c r="W1422" s="270"/>
      <c r="X1422" s="270">
        <f t="shared" ca="1" si="46"/>
        <v>0</v>
      </c>
      <c r="Y1422" s="270"/>
      <c r="Z1422" s="270"/>
      <c r="AB1422" s="272" t="str">
        <f t="shared" si="47"/>
        <v/>
      </c>
    </row>
    <row r="1423" spans="1:28" s="271" customFormat="1" ht="20.25" customHeight="1">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45"/>
        <v/>
      </c>
      <c r="T1423" s="224" t="str">
        <f ca="1">IF(B1423="","",IF(ISERROR(MATCH($J1423,SorP!$B$1:$B$6230,0)),"",INDIRECT("'SorP'!$A$"&amp;MATCH($J1423,SorP!$B$1:$B$6230,0))))</f>
        <v/>
      </c>
      <c r="U1423" s="239"/>
      <c r="V1423" s="269" t="e">
        <f>IF(C1423="",NA(),MATCH($B1423&amp;$C1423,'Smelter Look-up'!$J:$J,0))</f>
        <v>#N/A</v>
      </c>
      <c r="W1423" s="270"/>
      <c r="X1423" s="270">
        <f t="shared" ca="1" si="46"/>
        <v>0</v>
      </c>
      <c r="Y1423" s="270"/>
      <c r="Z1423" s="270"/>
      <c r="AB1423" s="272" t="str">
        <f t="shared" si="47"/>
        <v/>
      </c>
    </row>
    <row r="1424" spans="1:28" s="271" customFormat="1" ht="20.25" customHeight="1">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45"/>
        <v/>
      </c>
      <c r="T1424" s="224" t="str">
        <f ca="1">IF(B1424="","",IF(ISERROR(MATCH($J1424,SorP!$B$1:$B$6230,0)),"",INDIRECT("'SorP'!$A$"&amp;MATCH($J1424,SorP!$B$1:$B$6230,0))))</f>
        <v/>
      </c>
      <c r="U1424" s="239"/>
      <c r="V1424" s="269" t="e">
        <f>IF(C1424="",NA(),MATCH($B1424&amp;$C1424,'Smelter Look-up'!$J:$J,0))</f>
        <v>#N/A</v>
      </c>
      <c r="W1424" s="270"/>
      <c r="X1424" s="270">
        <f t="shared" ca="1" si="46"/>
        <v>0</v>
      </c>
      <c r="Y1424" s="270"/>
      <c r="Z1424" s="270"/>
      <c r="AB1424" s="272" t="str">
        <f t="shared" si="47"/>
        <v/>
      </c>
    </row>
    <row r="1425" spans="1:28" s="271" customFormat="1" ht="20.25" customHeight="1">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45"/>
        <v/>
      </c>
      <c r="T1425" s="224" t="str">
        <f ca="1">IF(B1425="","",IF(ISERROR(MATCH($J1425,SorP!$B$1:$B$6230,0)),"",INDIRECT("'SorP'!$A$"&amp;MATCH($J1425,SorP!$B$1:$B$6230,0))))</f>
        <v/>
      </c>
      <c r="U1425" s="239"/>
      <c r="V1425" s="269" t="e">
        <f>IF(C1425="",NA(),MATCH($B1425&amp;$C1425,'Smelter Look-up'!$J:$J,0))</f>
        <v>#N/A</v>
      </c>
      <c r="W1425" s="270"/>
      <c r="X1425" s="270">
        <f t="shared" ca="1" si="46"/>
        <v>0</v>
      </c>
      <c r="Y1425" s="270"/>
      <c r="Z1425" s="270"/>
      <c r="AB1425" s="272" t="str">
        <f t="shared" si="47"/>
        <v/>
      </c>
    </row>
    <row r="1426" spans="1:28" s="271" customFormat="1" ht="20.25" customHeight="1">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45"/>
        <v/>
      </c>
      <c r="T1426" s="224" t="str">
        <f ca="1">IF(B1426="","",IF(ISERROR(MATCH($J1426,SorP!$B$1:$B$6230,0)),"",INDIRECT("'SorP'!$A$"&amp;MATCH($J1426,SorP!$B$1:$B$6230,0))))</f>
        <v/>
      </c>
      <c r="U1426" s="239"/>
      <c r="V1426" s="269" t="e">
        <f>IF(C1426="",NA(),MATCH($B1426&amp;$C1426,'Smelter Look-up'!$J:$J,0))</f>
        <v>#N/A</v>
      </c>
      <c r="W1426" s="270"/>
      <c r="X1426" s="270">
        <f t="shared" ca="1" si="46"/>
        <v>0</v>
      </c>
      <c r="Y1426" s="270"/>
      <c r="Z1426" s="270"/>
      <c r="AB1426" s="272" t="str">
        <f t="shared" si="47"/>
        <v/>
      </c>
    </row>
    <row r="1427" spans="1:28" s="271" customFormat="1" ht="20.25" customHeight="1">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45"/>
        <v/>
      </c>
      <c r="T1427" s="224" t="str">
        <f ca="1">IF(B1427="","",IF(ISERROR(MATCH($J1427,SorP!$B$1:$B$6230,0)),"",INDIRECT("'SorP'!$A$"&amp;MATCH($J1427,SorP!$B$1:$B$6230,0))))</f>
        <v/>
      </c>
      <c r="U1427" s="239"/>
      <c r="V1427" s="269" t="e">
        <f>IF(C1427="",NA(),MATCH($B1427&amp;$C1427,'Smelter Look-up'!$J:$J,0))</f>
        <v>#N/A</v>
      </c>
      <c r="W1427" s="270"/>
      <c r="X1427" s="270">
        <f t="shared" ca="1" si="46"/>
        <v>0</v>
      </c>
      <c r="Y1427" s="270"/>
      <c r="Z1427" s="270"/>
      <c r="AB1427" s="272" t="str">
        <f t="shared" si="47"/>
        <v/>
      </c>
    </row>
    <row r="1428" spans="1:28" s="271" customFormat="1" ht="20.25" customHeight="1">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45"/>
        <v/>
      </c>
      <c r="T1428" s="224" t="str">
        <f ca="1">IF(B1428="","",IF(ISERROR(MATCH($J1428,SorP!$B$1:$B$6230,0)),"",INDIRECT("'SorP'!$A$"&amp;MATCH($J1428,SorP!$B$1:$B$6230,0))))</f>
        <v/>
      </c>
      <c r="U1428" s="239"/>
      <c r="V1428" s="269" t="e">
        <f>IF(C1428="",NA(),MATCH($B1428&amp;$C1428,'Smelter Look-up'!$J:$J,0))</f>
        <v>#N/A</v>
      </c>
      <c r="W1428" s="270"/>
      <c r="X1428" s="270">
        <f t="shared" ca="1" si="46"/>
        <v>0</v>
      </c>
      <c r="Y1428" s="270"/>
      <c r="Z1428" s="270"/>
      <c r="AB1428" s="272" t="str">
        <f t="shared" si="47"/>
        <v/>
      </c>
    </row>
    <row r="1429" spans="1:28" s="271" customFormat="1" ht="20.25" customHeight="1">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45"/>
        <v/>
      </c>
      <c r="T1429" s="224" t="str">
        <f ca="1">IF(B1429="","",IF(ISERROR(MATCH($J1429,SorP!$B$1:$B$6230,0)),"",INDIRECT("'SorP'!$A$"&amp;MATCH($J1429,SorP!$B$1:$B$6230,0))))</f>
        <v/>
      </c>
      <c r="U1429" s="239"/>
      <c r="V1429" s="269" t="e">
        <f>IF(C1429="",NA(),MATCH($B1429&amp;$C1429,'Smelter Look-up'!$J:$J,0))</f>
        <v>#N/A</v>
      </c>
      <c r="W1429" s="270"/>
      <c r="X1429" s="270">
        <f t="shared" ca="1" si="46"/>
        <v>0</v>
      </c>
      <c r="Y1429" s="270"/>
      <c r="Z1429" s="270"/>
      <c r="AB1429" s="272" t="str">
        <f t="shared" si="47"/>
        <v/>
      </c>
    </row>
    <row r="1430" spans="1:28" s="271" customFormat="1" ht="20.25" customHeight="1">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45"/>
        <v/>
      </c>
      <c r="T1430" s="224" t="str">
        <f ca="1">IF(B1430="","",IF(ISERROR(MATCH($J1430,SorP!$B$1:$B$6230,0)),"",INDIRECT("'SorP'!$A$"&amp;MATCH($J1430,SorP!$B$1:$B$6230,0))))</f>
        <v/>
      </c>
      <c r="U1430" s="239"/>
      <c r="V1430" s="269" t="e">
        <f>IF(C1430="",NA(),MATCH($B1430&amp;$C1430,'Smelter Look-up'!$J:$J,0))</f>
        <v>#N/A</v>
      </c>
      <c r="W1430" s="270"/>
      <c r="X1430" s="270">
        <f t="shared" ca="1" si="46"/>
        <v>0</v>
      </c>
      <c r="Y1430" s="270"/>
      <c r="Z1430" s="270"/>
      <c r="AB1430" s="272" t="str">
        <f t="shared" si="47"/>
        <v/>
      </c>
    </row>
    <row r="1431" spans="1:28" s="271" customFormat="1" ht="20.25" customHeight="1">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45"/>
        <v/>
      </c>
      <c r="T1431" s="224" t="str">
        <f ca="1">IF(B1431="","",IF(ISERROR(MATCH($J1431,SorP!$B$1:$B$6230,0)),"",INDIRECT("'SorP'!$A$"&amp;MATCH($J1431,SorP!$B$1:$B$6230,0))))</f>
        <v/>
      </c>
      <c r="U1431" s="239"/>
      <c r="V1431" s="269" t="e">
        <f>IF(C1431="",NA(),MATCH($B1431&amp;$C1431,'Smelter Look-up'!$J:$J,0))</f>
        <v>#N/A</v>
      </c>
      <c r="W1431" s="270"/>
      <c r="X1431" s="270">
        <f t="shared" ca="1" si="46"/>
        <v>0</v>
      </c>
      <c r="Y1431" s="270"/>
      <c r="Z1431" s="270"/>
      <c r="AB1431" s="272" t="str">
        <f t="shared" si="47"/>
        <v/>
      </c>
    </row>
    <row r="1432" spans="1:28" s="271" customFormat="1" ht="20.25" customHeight="1">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45"/>
        <v/>
      </c>
      <c r="T1432" s="224" t="str">
        <f ca="1">IF(B1432="","",IF(ISERROR(MATCH($J1432,SorP!$B$1:$B$6230,0)),"",INDIRECT("'SorP'!$A$"&amp;MATCH($J1432,SorP!$B$1:$B$6230,0))))</f>
        <v/>
      </c>
      <c r="U1432" s="239"/>
      <c r="V1432" s="269" t="e">
        <f>IF(C1432="",NA(),MATCH($B1432&amp;$C1432,'Smelter Look-up'!$J:$J,0))</f>
        <v>#N/A</v>
      </c>
      <c r="W1432" s="270"/>
      <c r="X1432" s="270">
        <f t="shared" ca="1" si="46"/>
        <v>0</v>
      </c>
      <c r="Y1432" s="270"/>
      <c r="Z1432" s="270"/>
      <c r="AB1432" s="272" t="str">
        <f t="shared" si="47"/>
        <v/>
      </c>
    </row>
    <row r="1433" spans="1:28" s="271" customFormat="1" ht="20.25" customHeight="1">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45"/>
        <v/>
      </c>
      <c r="T1433" s="224" t="str">
        <f ca="1">IF(B1433="","",IF(ISERROR(MATCH($J1433,SorP!$B$1:$B$6230,0)),"",INDIRECT("'SorP'!$A$"&amp;MATCH($J1433,SorP!$B$1:$B$6230,0))))</f>
        <v/>
      </c>
      <c r="U1433" s="239"/>
      <c r="V1433" s="269" t="e">
        <f>IF(C1433="",NA(),MATCH($B1433&amp;$C1433,'Smelter Look-up'!$J:$J,0))</f>
        <v>#N/A</v>
      </c>
      <c r="W1433" s="270"/>
      <c r="X1433" s="270">
        <f t="shared" ca="1" si="46"/>
        <v>0</v>
      </c>
      <c r="Y1433" s="270"/>
      <c r="Z1433" s="270"/>
      <c r="AB1433" s="272" t="str">
        <f t="shared" si="47"/>
        <v/>
      </c>
    </row>
    <row r="1434" spans="1:28" s="271" customFormat="1" ht="20.25" customHeight="1">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45"/>
        <v/>
      </c>
      <c r="T1434" s="224" t="str">
        <f ca="1">IF(B1434="","",IF(ISERROR(MATCH($J1434,SorP!$B$1:$B$6230,0)),"",INDIRECT("'SorP'!$A$"&amp;MATCH($J1434,SorP!$B$1:$B$6230,0))))</f>
        <v/>
      </c>
      <c r="U1434" s="239"/>
      <c r="V1434" s="269" t="e">
        <f>IF(C1434="",NA(),MATCH($B1434&amp;$C1434,'Smelter Look-up'!$J:$J,0))</f>
        <v>#N/A</v>
      </c>
      <c r="W1434" s="270"/>
      <c r="X1434" s="270">
        <f t="shared" ca="1" si="46"/>
        <v>0</v>
      </c>
      <c r="Y1434" s="270"/>
      <c r="Z1434" s="270"/>
      <c r="AB1434" s="272" t="str">
        <f t="shared" si="47"/>
        <v/>
      </c>
    </row>
    <row r="1435" spans="1:28" s="271" customFormat="1" ht="20.25" customHeight="1">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45"/>
        <v/>
      </c>
      <c r="T1435" s="224" t="str">
        <f ca="1">IF(B1435="","",IF(ISERROR(MATCH($J1435,SorP!$B$1:$B$6230,0)),"",INDIRECT("'SorP'!$A$"&amp;MATCH($J1435,SorP!$B$1:$B$6230,0))))</f>
        <v/>
      </c>
      <c r="U1435" s="239"/>
      <c r="V1435" s="269" t="e">
        <f>IF(C1435="",NA(),MATCH($B1435&amp;$C1435,'Smelter Look-up'!$J:$J,0))</f>
        <v>#N/A</v>
      </c>
      <c r="W1435" s="270"/>
      <c r="X1435" s="270">
        <f t="shared" ca="1" si="46"/>
        <v>0</v>
      </c>
      <c r="Y1435" s="270"/>
      <c r="Z1435" s="270"/>
      <c r="AB1435" s="272" t="str">
        <f t="shared" si="47"/>
        <v/>
      </c>
    </row>
    <row r="1436" spans="1:28" s="271" customFormat="1" ht="20.25" customHeight="1">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45"/>
        <v/>
      </c>
      <c r="T1436" s="224" t="str">
        <f ca="1">IF(B1436="","",IF(ISERROR(MATCH($J1436,SorP!$B$1:$B$6230,0)),"",INDIRECT("'SorP'!$A$"&amp;MATCH($J1436,SorP!$B$1:$B$6230,0))))</f>
        <v/>
      </c>
      <c r="U1436" s="239"/>
      <c r="V1436" s="269" t="e">
        <f>IF(C1436="",NA(),MATCH($B1436&amp;$C1436,'Smelter Look-up'!$J:$J,0))</f>
        <v>#N/A</v>
      </c>
      <c r="W1436" s="270"/>
      <c r="X1436" s="270">
        <f t="shared" ca="1" si="46"/>
        <v>0</v>
      </c>
      <c r="Y1436" s="270"/>
      <c r="Z1436" s="270"/>
      <c r="AB1436" s="272" t="str">
        <f t="shared" si="47"/>
        <v/>
      </c>
    </row>
    <row r="1437" spans="1:28" s="271" customFormat="1" ht="20.25" customHeight="1">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45"/>
        <v/>
      </c>
      <c r="T1437" s="224" t="str">
        <f ca="1">IF(B1437="","",IF(ISERROR(MATCH($J1437,SorP!$B$1:$B$6230,0)),"",INDIRECT("'SorP'!$A$"&amp;MATCH($J1437,SorP!$B$1:$B$6230,0))))</f>
        <v/>
      </c>
      <c r="U1437" s="239"/>
      <c r="V1437" s="269" t="e">
        <f>IF(C1437="",NA(),MATCH($B1437&amp;$C1437,'Smelter Look-up'!$J:$J,0))</f>
        <v>#N/A</v>
      </c>
      <c r="W1437" s="270"/>
      <c r="X1437" s="270">
        <f t="shared" ca="1" si="46"/>
        <v>0</v>
      </c>
      <c r="Y1437" s="270"/>
      <c r="Z1437" s="270"/>
      <c r="AB1437" s="272" t="str">
        <f t="shared" si="47"/>
        <v/>
      </c>
    </row>
    <row r="1438" spans="1:28" s="271" customFormat="1" ht="20.25" customHeight="1">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45"/>
        <v/>
      </c>
      <c r="T1438" s="224" t="str">
        <f ca="1">IF(B1438="","",IF(ISERROR(MATCH($J1438,SorP!$B$1:$B$6230,0)),"",INDIRECT("'SorP'!$A$"&amp;MATCH($J1438,SorP!$B$1:$B$6230,0))))</f>
        <v/>
      </c>
      <c r="U1438" s="239"/>
      <c r="V1438" s="269" t="e">
        <f>IF(C1438="",NA(),MATCH($B1438&amp;$C1438,'Smelter Look-up'!$J:$J,0))</f>
        <v>#N/A</v>
      </c>
      <c r="W1438" s="270"/>
      <c r="X1438" s="270">
        <f t="shared" ca="1" si="46"/>
        <v>0</v>
      </c>
      <c r="Y1438" s="270"/>
      <c r="Z1438" s="270"/>
      <c r="AB1438" s="272" t="str">
        <f t="shared" si="47"/>
        <v/>
      </c>
    </row>
    <row r="1439" spans="1:28" s="271" customFormat="1" ht="20.25" customHeight="1">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45"/>
        <v/>
      </c>
      <c r="T1439" s="224" t="str">
        <f ca="1">IF(B1439="","",IF(ISERROR(MATCH($J1439,SorP!$B$1:$B$6230,0)),"",INDIRECT("'SorP'!$A$"&amp;MATCH($J1439,SorP!$B$1:$B$6230,0))))</f>
        <v/>
      </c>
      <c r="U1439" s="239"/>
      <c r="V1439" s="269" t="e">
        <f>IF(C1439="",NA(),MATCH($B1439&amp;$C1439,'Smelter Look-up'!$J:$J,0))</f>
        <v>#N/A</v>
      </c>
      <c r="W1439" s="270"/>
      <c r="X1439" s="270">
        <f t="shared" ca="1" si="46"/>
        <v>0</v>
      </c>
      <c r="Y1439" s="270"/>
      <c r="Z1439" s="270"/>
      <c r="AB1439" s="272" t="str">
        <f t="shared" si="47"/>
        <v/>
      </c>
    </row>
    <row r="1440" spans="1:28" s="271" customFormat="1" ht="20.25" customHeight="1">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45"/>
        <v/>
      </c>
      <c r="T1440" s="224" t="str">
        <f ca="1">IF(B1440="","",IF(ISERROR(MATCH($J1440,SorP!$B$1:$B$6230,0)),"",INDIRECT("'SorP'!$A$"&amp;MATCH($J1440,SorP!$B$1:$B$6230,0))))</f>
        <v/>
      </c>
      <c r="U1440" s="239"/>
      <c r="V1440" s="269" t="e">
        <f>IF(C1440="",NA(),MATCH($B1440&amp;$C1440,'Smelter Look-up'!$J:$J,0))</f>
        <v>#N/A</v>
      </c>
      <c r="W1440" s="270"/>
      <c r="X1440" s="270">
        <f t="shared" ca="1" si="46"/>
        <v>0</v>
      </c>
      <c r="Y1440" s="270"/>
      <c r="Z1440" s="270"/>
      <c r="AB1440" s="272" t="str">
        <f t="shared" si="47"/>
        <v/>
      </c>
    </row>
    <row r="1441" spans="1:28" s="271" customFormat="1" ht="20.25" customHeight="1">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45"/>
        <v/>
      </c>
      <c r="T1441" s="224" t="str">
        <f ca="1">IF(B1441="","",IF(ISERROR(MATCH($J1441,SorP!$B$1:$B$6230,0)),"",INDIRECT("'SorP'!$A$"&amp;MATCH($J1441,SorP!$B$1:$B$6230,0))))</f>
        <v/>
      </c>
      <c r="U1441" s="239"/>
      <c r="V1441" s="269" t="e">
        <f>IF(C1441="",NA(),MATCH($B1441&amp;$C1441,'Smelter Look-up'!$J:$J,0))</f>
        <v>#N/A</v>
      </c>
      <c r="W1441" s="270"/>
      <c r="X1441" s="270">
        <f t="shared" ca="1" si="46"/>
        <v>0</v>
      </c>
      <c r="Y1441" s="270"/>
      <c r="Z1441" s="270"/>
      <c r="AB1441" s="272" t="str">
        <f t="shared" si="47"/>
        <v/>
      </c>
    </row>
    <row r="1442" spans="1:28" s="271" customFormat="1" ht="20.25" customHeight="1">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45"/>
        <v/>
      </c>
      <c r="T1442" s="224" t="str">
        <f ca="1">IF(B1442="","",IF(ISERROR(MATCH($J1442,SorP!$B$1:$B$6230,0)),"",INDIRECT("'SorP'!$A$"&amp;MATCH($J1442,SorP!$B$1:$B$6230,0))))</f>
        <v/>
      </c>
      <c r="U1442" s="239"/>
      <c r="V1442" s="269" t="e">
        <f>IF(C1442="",NA(),MATCH($B1442&amp;$C1442,'Smelter Look-up'!$J:$J,0))</f>
        <v>#N/A</v>
      </c>
      <c r="W1442" s="270"/>
      <c r="X1442" s="270">
        <f t="shared" ca="1" si="46"/>
        <v>0</v>
      </c>
      <c r="Y1442" s="270"/>
      <c r="Z1442" s="270"/>
      <c r="AB1442" s="272" t="str">
        <f t="shared" si="47"/>
        <v/>
      </c>
    </row>
    <row r="1443" spans="1:28" s="271" customFormat="1" ht="20.25" customHeight="1">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45"/>
        <v/>
      </c>
      <c r="T1443" s="224" t="str">
        <f ca="1">IF(B1443="","",IF(ISERROR(MATCH($J1443,SorP!$B$1:$B$6230,0)),"",INDIRECT("'SorP'!$A$"&amp;MATCH($J1443,SorP!$B$1:$B$6230,0))))</f>
        <v/>
      </c>
      <c r="U1443" s="239"/>
      <c r="V1443" s="269" t="e">
        <f>IF(C1443="",NA(),MATCH($B1443&amp;$C1443,'Smelter Look-up'!$J:$J,0))</f>
        <v>#N/A</v>
      </c>
      <c r="W1443" s="270"/>
      <c r="X1443" s="270">
        <f t="shared" ca="1" si="46"/>
        <v>0</v>
      </c>
      <c r="Y1443" s="270"/>
      <c r="Z1443" s="270"/>
      <c r="AB1443" s="272" t="str">
        <f t="shared" si="47"/>
        <v/>
      </c>
    </row>
    <row r="1444" spans="1:28" s="271" customFormat="1" ht="20.25" customHeight="1">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ca="1" si="45"/>
        <v/>
      </c>
      <c r="T1444" s="224" t="str">
        <f ca="1">IF(B1444="","",IF(ISERROR(MATCH($J1444,SorP!$B$1:$B$6230,0)),"",INDIRECT("'SorP'!$A$"&amp;MATCH($J1444,SorP!$B$1:$B$6230,0))))</f>
        <v/>
      </c>
      <c r="U1444" s="239"/>
      <c r="V1444" s="269" t="e">
        <f>IF(C1444="",NA(),MATCH($B1444&amp;$C1444,'Smelter Look-up'!$J:$J,0))</f>
        <v>#N/A</v>
      </c>
      <c r="W1444" s="270"/>
      <c r="X1444" s="270">
        <f t="shared" ca="1" si="46"/>
        <v>0</v>
      </c>
      <c r="Y1444" s="270"/>
      <c r="Z1444" s="270"/>
      <c r="AB1444" s="272" t="str">
        <f t="shared" si="47"/>
        <v/>
      </c>
    </row>
    <row r="1445" spans="1:28" s="271" customFormat="1" ht="20.25" customHeight="1">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ref="S1445:S1508" ca="1" si="48">IF(B1445="","",IF(ISERROR(MATCH($E1445,CL,0)),"Unknown",INDIRECT("'C'!$A$"&amp;MATCH($E1445,CL,0)+1)))</f>
        <v/>
      </c>
      <c r="T1445" s="224" t="str">
        <f ca="1">IF(B1445="","",IF(ISERROR(MATCH($J1445,SorP!$B$1:$B$6230,0)),"",INDIRECT("'SorP'!$A$"&amp;MATCH($J1445,SorP!$B$1:$B$6230,0))))</f>
        <v/>
      </c>
      <c r="U1445" s="239"/>
      <c r="V1445" s="269" t="e">
        <f>IF(C1445="",NA(),MATCH($B1445&amp;$C1445,'Smelter Look-up'!$J:$J,0))</f>
        <v>#N/A</v>
      </c>
      <c r="W1445" s="270"/>
      <c r="X1445" s="270">
        <f t="shared" ref="X1445:X1508" ca="1" si="49">IF(AND(C1445="Smelter not listed",OR(LEN(D1445)=0,LEN(E1445)=0)),1,0)</f>
        <v>0</v>
      </c>
      <c r="Y1445" s="270"/>
      <c r="Z1445" s="270"/>
      <c r="AB1445" s="272" t="str">
        <f t="shared" ref="AB1445:AB1508" si="50">B1445&amp;C1445</f>
        <v/>
      </c>
    </row>
    <row r="1446" spans="1:28" s="271" customFormat="1" ht="20.25" customHeight="1">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48"/>
        <v/>
      </c>
      <c r="T1446" s="224" t="str">
        <f ca="1">IF(B1446="","",IF(ISERROR(MATCH($J1446,SorP!$B$1:$B$6230,0)),"",INDIRECT("'SorP'!$A$"&amp;MATCH($J1446,SorP!$B$1:$B$6230,0))))</f>
        <v/>
      </c>
      <c r="U1446" s="239"/>
      <c r="V1446" s="269" t="e">
        <f>IF(C1446="",NA(),MATCH($B1446&amp;$C1446,'Smelter Look-up'!$J:$J,0))</f>
        <v>#N/A</v>
      </c>
      <c r="W1446" s="270"/>
      <c r="X1446" s="270">
        <f t="shared" ca="1" si="49"/>
        <v>0</v>
      </c>
      <c r="Y1446" s="270"/>
      <c r="Z1446" s="270"/>
      <c r="AB1446" s="272" t="str">
        <f t="shared" si="50"/>
        <v/>
      </c>
    </row>
    <row r="1447" spans="1:28" s="271" customFormat="1" ht="20.25" customHeight="1">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48"/>
        <v/>
      </c>
      <c r="T1447" s="224" t="str">
        <f ca="1">IF(B1447="","",IF(ISERROR(MATCH($J1447,SorP!$B$1:$B$6230,0)),"",INDIRECT("'SorP'!$A$"&amp;MATCH($J1447,SorP!$B$1:$B$6230,0))))</f>
        <v/>
      </c>
      <c r="U1447" s="239"/>
      <c r="V1447" s="269" t="e">
        <f>IF(C1447="",NA(),MATCH($B1447&amp;$C1447,'Smelter Look-up'!$J:$J,0))</f>
        <v>#N/A</v>
      </c>
      <c r="W1447" s="270"/>
      <c r="X1447" s="270">
        <f t="shared" ca="1" si="49"/>
        <v>0</v>
      </c>
      <c r="Y1447" s="270"/>
      <c r="Z1447" s="270"/>
      <c r="AB1447" s="272" t="str">
        <f t="shared" si="50"/>
        <v/>
      </c>
    </row>
    <row r="1448" spans="1:28" s="271" customFormat="1" ht="20.25" customHeight="1">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48"/>
        <v/>
      </c>
      <c r="T1448" s="224" t="str">
        <f ca="1">IF(B1448="","",IF(ISERROR(MATCH($J1448,SorP!$B$1:$B$6230,0)),"",INDIRECT("'SorP'!$A$"&amp;MATCH($J1448,SorP!$B$1:$B$6230,0))))</f>
        <v/>
      </c>
      <c r="U1448" s="239"/>
      <c r="V1448" s="269" t="e">
        <f>IF(C1448="",NA(),MATCH($B1448&amp;$C1448,'Smelter Look-up'!$J:$J,0))</f>
        <v>#N/A</v>
      </c>
      <c r="W1448" s="270"/>
      <c r="X1448" s="270">
        <f t="shared" ca="1" si="49"/>
        <v>0</v>
      </c>
      <c r="Y1448" s="270"/>
      <c r="Z1448" s="270"/>
      <c r="AB1448" s="272" t="str">
        <f t="shared" si="50"/>
        <v/>
      </c>
    </row>
    <row r="1449" spans="1:28" s="271" customFormat="1" ht="20.25" customHeight="1">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48"/>
        <v/>
      </c>
      <c r="T1449" s="224" t="str">
        <f ca="1">IF(B1449="","",IF(ISERROR(MATCH($J1449,SorP!$B$1:$B$6230,0)),"",INDIRECT("'SorP'!$A$"&amp;MATCH($J1449,SorP!$B$1:$B$6230,0))))</f>
        <v/>
      </c>
      <c r="U1449" s="239"/>
      <c r="V1449" s="269" t="e">
        <f>IF(C1449="",NA(),MATCH($B1449&amp;$C1449,'Smelter Look-up'!$J:$J,0))</f>
        <v>#N/A</v>
      </c>
      <c r="W1449" s="270"/>
      <c r="X1449" s="270">
        <f t="shared" ca="1" si="49"/>
        <v>0</v>
      </c>
      <c r="Y1449" s="270"/>
      <c r="Z1449" s="270"/>
      <c r="AB1449" s="272" t="str">
        <f t="shared" si="50"/>
        <v/>
      </c>
    </row>
    <row r="1450" spans="1:28" s="271" customFormat="1" ht="20.25" customHeight="1">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48"/>
        <v/>
      </c>
      <c r="T1450" s="224" t="str">
        <f ca="1">IF(B1450="","",IF(ISERROR(MATCH($J1450,SorP!$B$1:$B$6230,0)),"",INDIRECT("'SorP'!$A$"&amp;MATCH($J1450,SorP!$B$1:$B$6230,0))))</f>
        <v/>
      </c>
      <c r="U1450" s="239"/>
      <c r="V1450" s="269" t="e">
        <f>IF(C1450="",NA(),MATCH($B1450&amp;$C1450,'Smelter Look-up'!$J:$J,0))</f>
        <v>#N/A</v>
      </c>
      <c r="W1450" s="270"/>
      <c r="X1450" s="270">
        <f t="shared" ca="1" si="49"/>
        <v>0</v>
      </c>
      <c r="Y1450" s="270"/>
      <c r="Z1450" s="270"/>
      <c r="AB1450" s="272" t="str">
        <f t="shared" si="50"/>
        <v/>
      </c>
    </row>
    <row r="1451" spans="1:28" s="271" customFormat="1" ht="20.25" customHeight="1">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48"/>
        <v/>
      </c>
      <c r="T1451" s="224" t="str">
        <f ca="1">IF(B1451="","",IF(ISERROR(MATCH($J1451,SorP!$B$1:$B$6230,0)),"",INDIRECT("'SorP'!$A$"&amp;MATCH($J1451,SorP!$B$1:$B$6230,0))))</f>
        <v/>
      </c>
      <c r="U1451" s="239"/>
      <c r="V1451" s="269" t="e">
        <f>IF(C1451="",NA(),MATCH($B1451&amp;$C1451,'Smelter Look-up'!$J:$J,0))</f>
        <v>#N/A</v>
      </c>
      <c r="W1451" s="270"/>
      <c r="X1451" s="270">
        <f t="shared" ca="1" si="49"/>
        <v>0</v>
      </c>
      <c r="Y1451" s="270"/>
      <c r="Z1451" s="270"/>
      <c r="AB1451" s="272" t="str">
        <f t="shared" si="50"/>
        <v/>
      </c>
    </row>
    <row r="1452" spans="1:28" s="271" customFormat="1" ht="20.25" customHeight="1">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48"/>
        <v/>
      </c>
      <c r="T1452" s="224" t="str">
        <f ca="1">IF(B1452="","",IF(ISERROR(MATCH($J1452,SorP!$B$1:$B$6230,0)),"",INDIRECT("'SorP'!$A$"&amp;MATCH($J1452,SorP!$B$1:$B$6230,0))))</f>
        <v/>
      </c>
      <c r="U1452" s="239"/>
      <c r="V1452" s="269" t="e">
        <f>IF(C1452="",NA(),MATCH($B1452&amp;$C1452,'Smelter Look-up'!$J:$J,0))</f>
        <v>#N/A</v>
      </c>
      <c r="W1452" s="270"/>
      <c r="X1452" s="270">
        <f t="shared" ca="1" si="49"/>
        <v>0</v>
      </c>
      <c r="Y1452" s="270"/>
      <c r="Z1452" s="270"/>
      <c r="AB1452" s="272" t="str">
        <f t="shared" si="50"/>
        <v/>
      </c>
    </row>
    <row r="1453" spans="1:28" s="271" customFormat="1" ht="20.25" customHeight="1">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48"/>
        <v/>
      </c>
      <c r="T1453" s="224" t="str">
        <f ca="1">IF(B1453="","",IF(ISERROR(MATCH($J1453,SorP!$B$1:$B$6230,0)),"",INDIRECT("'SorP'!$A$"&amp;MATCH($J1453,SorP!$B$1:$B$6230,0))))</f>
        <v/>
      </c>
      <c r="U1453" s="239"/>
      <c r="V1453" s="269" t="e">
        <f>IF(C1453="",NA(),MATCH($B1453&amp;$C1453,'Smelter Look-up'!$J:$J,0))</f>
        <v>#N/A</v>
      </c>
      <c r="W1453" s="270"/>
      <c r="X1453" s="270">
        <f t="shared" ca="1" si="49"/>
        <v>0</v>
      </c>
      <c r="Y1453" s="270"/>
      <c r="Z1453" s="270"/>
      <c r="AB1453" s="272" t="str">
        <f t="shared" si="50"/>
        <v/>
      </c>
    </row>
    <row r="1454" spans="1:28" s="271" customFormat="1" ht="20.25" customHeight="1">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48"/>
        <v/>
      </c>
      <c r="T1454" s="224" t="str">
        <f ca="1">IF(B1454="","",IF(ISERROR(MATCH($J1454,SorP!$B$1:$B$6230,0)),"",INDIRECT("'SorP'!$A$"&amp;MATCH($J1454,SorP!$B$1:$B$6230,0))))</f>
        <v/>
      </c>
      <c r="U1454" s="239"/>
      <c r="V1454" s="269" t="e">
        <f>IF(C1454="",NA(),MATCH($B1454&amp;$C1454,'Smelter Look-up'!$J:$J,0))</f>
        <v>#N/A</v>
      </c>
      <c r="W1454" s="270"/>
      <c r="X1454" s="270">
        <f t="shared" ca="1" si="49"/>
        <v>0</v>
      </c>
      <c r="Y1454" s="270"/>
      <c r="Z1454" s="270"/>
      <c r="AB1454" s="272" t="str">
        <f t="shared" si="50"/>
        <v/>
      </c>
    </row>
    <row r="1455" spans="1:28" s="271" customFormat="1" ht="20.25" customHeight="1">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48"/>
        <v/>
      </c>
      <c r="T1455" s="224" t="str">
        <f ca="1">IF(B1455="","",IF(ISERROR(MATCH($J1455,SorP!$B$1:$B$6230,0)),"",INDIRECT("'SorP'!$A$"&amp;MATCH($J1455,SorP!$B$1:$B$6230,0))))</f>
        <v/>
      </c>
      <c r="U1455" s="239"/>
      <c r="V1455" s="269" t="e">
        <f>IF(C1455="",NA(),MATCH($B1455&amp;$C1455,'Smelter Look-up'!$J:$J,0))</f>
        <v>#N/A</v>
      </c>
      <c r="W1455" s="270"/>
      <c r="X1455" s="270">
        <f t="shared" ca="1" si="49"/>
        <v>0</v>
      </c>
      <c r="Y1455" s="270"/>
      <c r="Z1455" s="270"/>
      <c r="AB1455" s="272" t="str">
        <f t="shared" si="50"/>
        <v/>
      </c>
    </row>
    <row r="1456" spans="1:28" s="271" customFormat="1" ht="20.25" customHeight="1">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48"/>
        <v/>
      </c>
      <c r="T1456" s="224" t="str">
        <f ca="1">IF(B1456="","",IF(ISERROR(MATCH($J1456,SorP!$B$1:$B$6230,0)),"",INDIRECT("'SorP'!$A$"&amp;MATCH($J1456,SorP!$B$1:$B$6230,0))))</f>
        <v/>
      </c>
      <c r="U1456" s="239"/>
      <c r="V1456" s="269" t="e">
        <f>IF(C1456="",NA(),MATCH($B1456&amp;$C1456,'Smelter Look-up'!$J:$J,0))</f>
        <v>#N/A</v>
      </c>
      <c r="W1456" s="270"/>
      <c r="X1456" s="270">
        <f t="shared" ca="1" si="49"/>
        <v>0</v>
      </c>
      <c r="Y1456" s="270"/>
      <c r="Z1456" s="270"/>
      <c r="AB1456" s="272" t="str">
        <f t="shared" si="50"/>
        <v/>
      </c>
    </row>
    <row r="1457" spans="1:28" s="271" customFormat="1" ht="20.25" customHeight="1">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48"/>
        <v/>
      </c>
      <c r="T1457" s="224" t="str">
        <f ca="1">IF(B1457="","",IF(ISERROR(MATCH($J1457,SorP!$B$1:$B$6230,0)),"",INDIRECT("'SorP'!$A$"&amp;MATCH($J1457,SorP!$B$1:$B$6230,0))))</f>
        <v/>
      </c>
      <c r="U1457" s="239"/>
      <c r="V1457" s="269" t="e">
        <f>IF(C1457="",NA(),MATCH($B1457&amp;$C1457,'Smelter Look-up'!$J:$J,0))</f>
        <v>#N/A</v>
      </c>
      <c r="W1457" s="270"/>
      <c r="X1457" s="270">
        <f t="shared" ca="1" si="49"/>
        <v>0</v>
      </c>
      <c r="Y1457" s="270"/>
      <c r="Z1457" s="270"/>
      <c r="AB1457" s="272" t="str">
        <f t="shared" si="50"/>
        <v/>
      </c>
    </row>
    <row r="1458" spans="1:28" s="271" customFormat="1" ht="20.25" customHeight="1">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48"/>
        <v/>
      </c>
      <c r="T1458" s="224" t="str">
        <f ca="1">IF(B1458="","",IF(ISERROR(MATCH($J1458,SorP!$B$1:$B$6230,0)),"",INDIRECT("'SorP'!$A$"&amp;MATCH($J1458,SorP!$B$1:$B$6230,0))))</f>
        <v/>
      </c>
      <c r="U1458" s="239"/>
      <c r="V1458" s="269" t="e">
        <f>IF(C1458="",NA(),MATCH($B1458&amp;$C1458,'Smelter Look-up'!$J:$J,0))</f>
        <v>#N/A</v>
      </c>
      <c r="W1458" s="270"/>
      <c r="X1458" s="270">
        <f t="shared" ca="1" si="49"/>
        <v>0</v>
      </c>
      <c r="Y1458" s="270"/>
      <c r="Z1458" s="270"/>
      <c r="AB1458" s="272" t="str">
        <f t="shared" si="50"/>
        <v/>
      </c>
    </row>
    <row r="1459" spans="1:28" s="271" customFormat="1" ht="20.25" customHeight="1">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48"/>
        <v/>
      </c>
      <c r="T1459" s="224" t="str">
        <f ca="1">IF(B1459="","",IF(ISERROR(MATCH($J1459,SorP!$B$1:$B$6230,0)),"",INDIRECT("'SorP'!$A$"&amp;MATCH($J1459,SorP!$B$1:$B$6230,0))))</f>
        <v/>
      </c>
      <c r="U1459" s="239"/>
      <c r="V1459" s="269" t="e">
        <f>IF(C1459="",NA(),MATCH($B1459&amp;$C1459,'Smelter Look-up'!$J:$J,0))</f>
        <v>#N/A</v>
      </c>
      <c r="W1459" s="270"/>
      <c r="X1459" s="270">
        <f t="shared" ca="1" si="49"/>
        <v>0</v>
      </c>
      <c r="Y1459" s="270"/>
      <c r="Z1459" s="270"/>
      <c r="AB1459" s="272" t="str">
        <f t="shared" si="50"/>
        <v/>
      </c>
    </row>
    <row r="1460" spans="1:28" s="271" customFormat="1" ht="20.25" customHeight="1">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48"/>
        <v/>
      </c>
      <c r="T1460" s="224" t="str">
        <f ca="1">IF(B1460="","",IF(ISERROR(MATCH($J1460,SorP!$B$1:$B$6230,0)),"",INDIRECT("'SorP'!$A$"&amp;MATCH($J1460,SorP!$B$1:$B$6230,0))))</f>
        <v/>
      </c>
      <c r="U1460" s="239"/>
      <c r="V1460" s="269" t="e">
        <f>IF(C1460="",NA(),MATCH($B1460&amp;$C1460,'Smelter Look-up'!$J:$J,0))</f>
        <v>#N/A</v>
      </c>
      <c r="W1460" s="270"/>
      <c r="X1460" s="270">
        <f t="shared" ca="1" si="49"/>
        <v>0</v>
      </c>
      <c r="Y1460" s="270"/>
      <c r="Z1460" s="270"/>
      <c r="AB1460" s="272" t="str">
        <f t="shared" si="50"/>
        <v/>
      </c>
    </row>
    <row r="1461" spans="1:28" s="271" customFormat="1" ht="20.25" customHeight="1">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48"/>
        <v/>
      </c>
      <c r="T1461" s="224" t="str">
        <f ca="1">IF(B1461="","",IF(ISERROR(MATCH($J1461,SorP!$B$1:$B$6230,0)),"",INDIRECT("'SorP'!$A$"&amp;MATCH($J1461,SorP!$B$1:$B$6230,0))))</f>
        <v/>
      </c>
      <c r="U1461" s="239"/>
      <c r="V1461" s="269" t="e">
        <f>IF(C1461="",NA(),MATCH($B1461&amp;$C1461,'Smelter Look-up'!$J:$J,0))</f>
        <v>#N/A</v>
      </c>
      <c r="W1461" s="270"/>
      <c r="X1461" s="270">
        <f t="shared" ca="1" si="49"/>
        <v>0</v>
      </c>
      <c r="Y1461" s="270"/>
      <c r="Z1461" s="270"/>
      <c r="AB1461" s="272" t="str">
        <f t="shared" si="50"/>
        <v/>
      </c>
    </row>
    <row r="1462" spans="1:28" s="271" customFormat="1" ht="20.25" customHeight="1">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48"/>
        <v/>
      </c>
      <c r="T1462" s="224" t="str">
        <f ca="1">IF(B1462="","",IF(ISERROR(MATCH($J1462,SorP!$B$1:$B$6230,0)),"",INDIRECT("'SorP'!$A$"&amp;MATCH($J1462,SorP!$B$1:$B$6230,0))))</f>
        <v/>
      </c>
      <c r="U1462" s="239"/>
      <c r="V1462" s="269" t="e">
        <f>IF(C1462="",NA(),MATCH($B1462&amp;$C1462,'Smelter Look-up'!$J:$J,0))</f>
        <v>#N/A</v>
      </c>
      <c r="W1462" s="270"/>
      <c r="X1462" s="270">
        <f t="shared" ca="1" si="49"/>
        <v>0</v>
      </c>
      <c r="Y1462" s="270"/>
      <c r="Z1462" s="270"/>
      <c r="AB1462" s="272" t="str">
        <f t="shared" si="50"/>
        <v/>
      </c>
    </row>
    <row r="1463" spans="1:28" s="271" customFormat="1" ht="20.25" customHeight="1">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48"/>
        <v/>
      </c>
      <c r="T1463" s="224" t="str">
        <f ca="1">IF(B1463="","",IF(ISERROR(MATCH($J1463,SorP!$B$1:$B$6230,0)),"",INDIRECT("'SorP'!$A$"&amp;MATCH($J1463,SorP!$B$1:$B$6230,0))))</f>
        <v/>
      </c>
      <c r="U1463" s="239"/>
      <c r="V1463" s="269" t="e">
        <f>IF(C1463="",NA(),MATCH($B1463&amp;$C1463,'Smelter Look-up'!$J:$J,0))</f>
        <v>#N/A</v>
      </c>
      <c r="W1463" s="270"/>
      <c r="X1463" s="270">
        <f t="shared" ca="1" si="49"/>
        <v>0</v>
      </c>
      <c r="Y1463" s="270"/>
      <c r="Z1463" s="270"/>
      <c r="AB1463" s="272" t="str">
        <f t="shared" si="50"/>
        <v/>
      </c>
    </row>
    <row r="1464" spans="1:28" s="271" customFormat="1" ht="20.25" customHeight="1">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48"/>
        <v/>
      </c>
      <c r="T1464" s="224" t="str">
        <f ca="1">IF(B1464="","",IF(ISERROR(MATCH($J1464,SorP!$B$1:$B$6230,0)),"",INDIRECT("'SorP'!$A$"&amp;MATCH($J1464,SorP!$B$1:$B$6230,0))))</f>
        <v/>
      </c>
      <c r="U1464" s="239"/>
      <c r="V1464" s="269" t="e">
        <f>IF(C1464="",NA(),MATCH($B1464&amp;$C1464,'Smelter Look-up'!$J:$J,0))</f>
        <v>#N/A</v>
      </c>
      <c r="W1464" s="270"/>
      <c r="X1464" s="270">
        <f t="shared" ca="1" si="49"/>
        <v>0</v>
      </c>
      <c r="Y1464" s="270"/>
      <c r="Z1464" s="270"/>
      <c r="AB1464" s="272" t="str">
        <f t="shared" si="50"/>
        <v/>
      </c>
    </row>
    <row r="1465" spans="1:28" s="271" customFormat="1" ht="20.25" customHeight="1">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48"/>
        <v/>
      </c>
      <c r="T1465" s="224" t="str">
        <f ca="1">IF(B1465="","",IF(ISERROR(MATCH($J1465,SorP!$B$1:$B$6230,0)),"",INDIRECT("'SorP'!$A$"&amp;MATCH($J1465,SorP!$B$1:$B$6230,0))))</f>
        <v/>
      </c>
      <c r="U1465" s="239"/>
      <c r="V1465" s="269" t="e">
        <f>IF(C1465="",NA(),MATCH($B1465&amp;$C1465,'Smelter Look-up'!$J:$J,0))</f>
        <v>#N/A</v>
      </c>
      <c r="W1465" s="270"/>
      <c r="X1465" s="270">
        <f t="shared" ca="1" si="49"/>
        <v>0</v>
      </c>
      <c r="Y1465" s="270"/>
      <c r="Z1465" s="270"/>
      <c r="AB1465" s="272" t="str">
        <f t="shared" si="50"/>
        <v/>
      </c>
    </row>
    <row r="1466" spans="1:28" s="271" customFormat="1" ht="20.25" customHeight="1">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48"/>
        <v/>
      </c>
      <c r="T1466" s="224" t="str">
        <f ca="1">IF(B1466="","",IF(ISERROR(MATCH($J1466,SorP!$B$1:$B$6230,0)),"",INDIRECT("'SorP'!$A$"&amp;MATCH($J1466,SorP!$B$1:$B$6230,0))))</f>
        <v/>
      </c>
      <c r="U1466" s="239"/>
      <c r="V1466" s="269" t="e">
        <f>IF(C1466="",NA(),MATCH($B1466&amp;$C1466,'Smelter Look-up'!$J:$J,0))</f>
        <v>#N/A</v>
      </c>
      <c r="W1466" s="270"/>
      <c r="X1466" s="270">
        <f t="shared" ca="1" si="49"/>
        <v>0</v>
      </c>
      <c r="Y1466" s="270"/>
      <c r="Z1466" s="270"/>
      <c r="AB1466" s="272" t="str">
        <f t="shared" si="50"/>
        <v/>
      </c>
    </row>
    <row r="1467" spans="1:28" s="271" customFormat="1" ht="20.25" customHeight="1">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48"/>
        <v/>
      </c>
      <c r="T1467" s="224" t="str">
        <f ca="1">IF(B1467="","",IF(ISERROR(MATCH($J1467,SorP!$B$1:$B$6230,0)),"",INDIRECT("'SorP'!$A$"&amp;MATCH($J1467,SorP!$B$1:$B$6230,0))))</f>
        <v/>
      </c>
      <c r="U1467" s="239"/>
      <c r="V1467" s="269" t="e">
        <f>IF(C1467="",NA(),MATCH($B1467&amp;$C1467,'Smelter Look-up'!$J:$J,0))</f>
        <v>#N/A</v>
      </c>
      <c r="W1467" s="270"/>
      <c r="X1467" s="270">
        <f t="shared" ca="1" si="49"/>
        <v>0</v>
      </c>
      <c r="Y1467" s="270"/>
      <c r="Z1467" s="270"/>
      <c r="AB1467" s="272" t="str">
        <f t="shared" si="50"/>
        <v/>
      </c>
    </row>
    <row r="1468" spans="1:28" s="271" customFormat="1" ht="20.25" customHeight="1">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48"/>
        <v/>
      </c>
      <c r="T1468" s="224" t="str">
        <f ca="1">IF(B1468="","",IF(ISERROR(MATCH($J1468,SorP!$B$1:$B$6230,0)),"",INDIRECT("'SorP'!$A$"&amp;MATCH($J1468,SorP!$B$1:$B$6230,0))))</f>
        <v/>
      </c>
      <c r="U1468" s="239"/>
      <c r="V1468" s="269" t="e">
        <f>IF(C1468="",NA(),MATCH($B1468&amp;$C1468,'Smelter Look-up'!$J:$J,0))</f>
        <v>#N/A</v>
      </c>
      <c r="W1468" s="270"/>
      <c r="X1468" s="270">
        <f t="shared" ca="1" si="49"/>
        <v>0</v>
      </c>
      <c r="Y1468" s="270"/>
      <c r="Z1468" s="270"/>
      <c r="AB1468" s="272" t="str">
        <f t="shared" si="50"/>
        <v/>
      </c>
    </row>
    <row r="1469" spans="1:28" s="271" customFormat="1" ht="20.25" customHeight="1">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48"/>
        <v/>
      </c>
      <c r="T1469" s="224" t="str">
        <f ca="1">IF(B1469="","",IF(ISERROR(MATCH($J1469,SorP!$B$1:$B$6230,0)),"",INDIRECT("'SorP'!$A$"&amp;MATCH($J1469,SorP!$B$1:$B$6230,0))))</f>
        <v/>
      </c>
      <c r="U1469" s="239"/>
      <c r="V1469" s="269" t="e">
        <f>IF(C1469="",NA(),MATCH($B1469&amp;$C1469,'Smelter Look-up'!$J:$J,0))</f>
        <v>#N/A</v>
      </c>
      <c r="W1469" s="270"/>
      <c r="X1469" s="270">
        <f t="shared" ca="1" si="49"/>
        <v>0</v>
      </c>
      <c r="Y1469" s="270"/>
      <c r="Z1469" s="270"/>
      <c r="AB1469" s="272" t="str">
        <f t="shared" si="50"/>
        <v/>
      </c>
    </row>
    <row r="1470" spans="1:28" s="271" customFormat="1" ht="20.25" customHeight="1">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48"/>
        <v/>
      </c>
      <c r="T1470" s="224" t="str">
        <f ca="1">IF(B1470="","",IF(ISERROR(MATCH($J1470,SorP!$B$1:$B$6230,0)),"",INDIRECT("'SorP'!$A$"&amp;MATCH($J1470,SorP!$B$1:$B$6230,0))))</f>
        <v/>
      </c>
      <c r="U1470" s="239"/>
      <c r="V1470" s="269" t="e">
        <f>IF(C1470="",NA(),MATCH($B1470&amp;$C1470,'Smelter Look-up'!$J:$J,0))</f>
        <v>#N/A</v>
      </c>
      <c r="W1470" s="270"/>
      <c r="X1470" s="270">
        <f t="shared" ca="1" si="49"/>
        <v>0</v>
      </c>
      <c r="Y1470" s="270"/>
      <c r="Z1470" s="270"/>
      <c r="AB1470" s="272" t="str">
        <f t="shared" si="50"/>
        <v/>
      </c>
    </row>
    <row r="1471" spans="1:28" s="271" customFormat="1" ht="20.25" customHeight="1">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48"/>
        <v/>
      </c>
      <c r="T1471" s="224" t="str">
        <f ca="1">IF(B1471="","",IF(ISERROR(MATCH($J1471,SorP!$B$1:$B$6230,0)),"",INDIRECT("'SorP'!$A$"&amp;MATCH($J1471,SorP!$B$1:$B$6230,0))))</f>
        <v/>
      </c>
      <c r="U1471" s="239"/>
      <c r="V1471" s="269" t="e">
        <f>IF(C1471="",NA(),MATCH($B1471&amp;$C1471,'Smelter Look-up'!$J:$J,0))</f>
        <v>#N/A</v>
      </c>
      <c r="W1471" s="270"/>
      <c r="X1471" s="270">
        <f t="shared" ca="1" si="49"/>
        <v>0</v>
      </c>
      <c r="Y1471" s="270"/>
      <c r="Z1471" s="270"/>
      <c r="AB1471" s="272" t="str">
        <f t="shared" si="50"/>
        <v/>
      </c>
    </row>
    <row r="1472" spans="1:28" s="271" customFormat="1" ht="20.25" customHeight="1">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48"/>
        <v/>
      </c>
      <c r="T1472" s="224" t="str">
        <f ca="1">IF(B1472="","",IF(ISERROR(MATCH($J1472,SorP!$B$1:$B$6230,0)),"",INDIRECT("'SorP'!$A$"&amp;MATCH($J1472,SorP!$B$1:$B$6230,0))))</f>
        <v/>
      </c>
      <c r="U1472" s="239"/>
      <c r="V1472" s="269" t="e">
        <f>IF(C1472="",NA(),MATCH($B1472&amp;$C1472,'Smelter Look-up'!$J:$J,0))</f>
        <v>#N/A</v>
      </c>
      <c r="W1472" s="270"/>
      <c r="X1472" s="270">
        <f t="shared" ca="1" si="49"/>
        <v>0</v>
      </c>
      <c r="Y1472" s="270"/>
      <c r="Z1472" s="270"/>
      <c r="AB1472" s="272" t="str">
        <f t="shared" si="50"/>
        <v/>
      </c>
    </row>
    <row r="1473" spans="1:28" s="271" customFormat="1" ht="20.25" customHeight="1">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48"/>
        <v/>
      </c>
      <c r="T1473" s="224" t="str">
        <f ca="1">IF(B1473="","",IF(ISERROR(MATCH($J1473,SorP!$B$1:$B$6230,0)),"",INDIRECT("'SorP'!$A$"&amp;MATCH($J1473,SorP!$B$1:$B$6230,0))))</f>
        <v/>
      </c>
      <c r="U1473" s="239"/>
      <c r="V1473" s="269" t="e">
        <f>IF(C1473="",NA(),MATCH($B1473&amp;$C1473,'Smelter Look-up'!$J:$J,0))</f>
        <v>#N/A</v>
      </c>
      <c r="W1473" s="270"/>
      <c r="X1473" s="270">
        <f t="shared" ca="1" si="49"/>
        <v>0</v>
      </c>
      <c r="Y1473" s="270"/>
      <c r="Z1473" s="270"/>
      <c r="AB1473" s="272" t="str">
        <f t="shared" si="50"/>
        <v/>
      </c>
    </row>
    <row r="1474" spans="1:28" s="271" customFormat="1" ht="20.25" customHeight="1">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48"/>
        <v/>
      </c>
      <c r="T1474" s="224" t="str">
        <f ca="1">IF(B1474="","",IF(ISERROR(MATCH($J1474,SorP!$B$1:$B$6230,0)),"",INDIRECT("'SorP'!$A$"&amp;MATCH($J1474,SorP!$B$1:$B$6230,0))))</f>
        <v/>
      </c>
      <c r="U1474" s="239"/>
      <c r="V1474" s="269" t="e">
        <f>IF(C1474="",NA(),MATCH($B1474&amp;$C1474,'Smelter Look-up'!$J:$J,0))</f>
        <v>#N/A</v>
      </c>
      <c r="W1474" s="270"/>
      <c r="X1474" s="270">
        <f t="shared" ca="1" si="49"/>
        <v>0</v>
      </c>
      <c r="Y1474" s="270"/>
      <c r="Z1474" s="270"/>
      <c r="AB1474" s="272" t="str">
        <f t="shared" si="50"/>
        <v/>
      </c>
    </row>
    <row r="1475" spans="1:28" s="271" customFormat="1" ht="20.25" customHeight="1">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48"/>
        <v/>
      </c>
      <c r="T1475" s="224" t="str">
        <f ca="1">IF(B1475="","",IF(ISERROR(MATCH($J1475,SorP!$B$1:$B$6230,0)),"",INDIRECT("'SorP'!$A$"&amp;MATCH($J1475,SorP!$B$1:$B$6230,0))))</f>
        <v/>
      </c>
      <c r="U1475" s="239"/>
      <c r="V1475" s="269" t="e">
        <f>IF(C1475="",NA(),MATCH($B1475&amp;$C1475,'Smelter Look-up'!$J:$J,0))</f>
        <v>#N/A</v>
      </c>
      <c r="W1475" s="270"/>
      <c r="X1475" s="270">
        <f t="shared" ca="1" si="49"/>
        <v>0</v>
      </c>
      <c r="Y1475" s="270"/>
      <c r="Z1475" s="270"/>
      <c r="AB1475" s="272" t="str">
        <f t="shared" si="50"/>
        <v/>
      </c>
    </row>
    <row r="1476" spans="1:28" s="271" customFormat="1" ht="20.25" customHeight="1">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48"/>
        <v/>
      </c>
      <c r="T1476" s="224" t="str">
        <f ca="1">IF(B1476="","",IF(ISERROR(MATCH($J1476,SorP!$B$1:$B$6230,0)),"",INDIRECT("'SorP'!$A$"&amp;MATCH($J1476,SorP!$B$1:$B$6230,0))))</f>
        <v/>
      </c>
      <c r="U1476" s="239"/>
      <c r="V1476" s="269" t="e">
        <f>IF(C1476="",NA(),MATCH($B1476&amp;$C1476,'Smelter Look-up'!$J:$J,0))</f>
        <v>#N/A</v>
      </c>
      <c r="W1476" s="270"/>
      <c r="X1476" s="270">
        <f t="shared" ca="1" si="49"/>
        <v>0</v>
      </c>
      <c r="Y1476" s="270"/>
      <c r="Z1476" s="270"/>
      <c r="AB1476" s="272" t="str">
        <f t="shared" si="50"/>
        <v/>
      </c>
    </row>
    <row r="1477" spans="1:28" s="271" customFormat="1" ht="20.25" customHeight="1">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48"/>
        <v/>
      </c>
      <c r="T1477" s="224" t="str">
        <f ca="1">IF(B1477="","",IF(ISERROR(MATCH($J1477,SorP!$B$1:$B$6230,0)),"",INDIRECT("'SorP'!$A$"&amp;MATCH($J1477,SorP!$B$1:$B$6230,0))))</f>
        <v/>
      </c>
      <c r="U1477" s="239"/>
      <c r="V1477" s="269" t="e">
        <f>IF(C1477="",NA(),MATCH($B1477&amp;$C1477,'Smelter Look-up'!$J:$J,0))</f>
        <v>#N/A</v>
      </c>
      <c r="W1477" s="270"/>
      <c r="X1477" s="270">
        <f t="shared" ca="1" si="49"/>
        <v>0</v>
      </c>
      <c r="Y1477" s="270"/>
      <c r="Z1477" s="270"/>
      <c r="AB1477" s="272" t="str">
        <f t="shared" si="50"/>
        <v/>
      </c>
    </row>
    <row r="1478" spans="1:28" s="271" customFormat="1" ht="20.25" customHeight="1">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48"/>
        <v/>
      </c>
      <c r="T1478" s="224" t="str">
        <f ca="1">IF(B1478="","",IF(ISERROR(MATCH($J1478,SorP!$B$1:$B$6230,0)),"",INDIRECT("'SorP'!$A$"&amp;MATCH($J1478,SorP!$B$1:$B$6230,0))))</f>
        <v/>
      </c>
      <c r="U1478" s="239"/>
      <c r="V1478" s="269" t="e">
        <f>IF(C1478="",NA(),MATCH($B1478&amp;$C1478,'Smelter Look-up'!$J:$J,0))</f>
        <v>#N/A</v>
      </c>
      <c r="W1478" s="270"/>
      <c r="X1478" s="270">
        <f t="shared" ca="1" si="49"/>
        <v>0</v>
      </c>
      <c r="Y1478" s="270"/>
      <c r="Z1478" s="270"/>
      <c r="AB1478" s="272" t="str">
        <f t="shared" si="50"/>
        <v/>
      </c>
    </row>
    <row r="1479" spans="1:28" s="271" customFormat="1" ht="20.25" customHeight="1">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48"/>
        <v/>
      </c>
      <c r="T1479" s="224" t="str">
        <f ca="1">IF(B1479="","",IF(ISERROR(MATCH($J1479,SorP!$B$1:$B$6230,0)),"",INDIRECT("'SorP'!$A$"&amp;MATCH($J1479,SorP!$B$1:$B$6230,0))))</f>
        <v/>
      </c>
      <c r="U1479" s="239"/>
      <c r="V1479" s="269" t="e">
        <f>IF(C1479="",NA(),MATCH($B1479&amp;$C1479,'Smelter Look-up'!$J:$J,0))</f>
        <v>#N/A</v>
      </c>
      <c r="W1479" s="270"/>
      <c r="X1479" s="270">
        <f t="shared" ca="1" si="49"/>
        <v>0</v>
      </c>
      <c r="Y1479" s="270"/>
      <c r="Z1479" s="270"/>
      <c r="AB1479" s="272" t="str">
        <f t="shared" si="50"/>
        <v/>
      </c>
    </row>
    <row r="1480" spans="1:28" s="271" customFormat="1" ht="20.25" customHeight="1">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48"/>
        <v/>
      </c>
      <c r="T1480" s="224" t="str">
        <f ca="1">IF(B1480="","",IF(ISERROR(MATCH($J1480,SorP!$B$1:$B$6230,0)),"",INDIRECT("'SorP'!$A$"&amp;MATCH($J1480,SorP!$B$1:$B$6230,0))))</f>
        <v/>
      </c>
      <c r="U1480" s="239"/>
      <c r="V1480" s="269" t="e">
        <f>IF(C1480="",NA(),MATCH($B1480&amp;$C1480,'Smelter Look-up'!$J:$J,0))</f>
        <v>#N/A</v>
      </c>
      <c r="W1480" s="270"/>
      <c r="X1480" s="270">
        <f t="shared" ca="1" si="49"/>
        <v>0</v>
      </c>
      <c r="Y1480" s="270"/>
      <c r="Z1480" s="270"/>
      <c r="AB1480" s="272" t="str">
        <f t="shared" si="50"/>
        <v/>
      </c>
    </row>
    <row r="1481" spans="1:28" s="271" customFormat="1" ht="20.25" customHeight="1">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48"/>
        <v/>
      </c>
      <c r="T1481" s="224" t="str">
        <f ca="1">IF(B1481="","",IF(ISERROR(MATCH($J1481,SorP!$B$1:$B$6230,0)),"",INDIRECT("'SorP'!$A$"&amp;MATCH($J1481,SorP!$B$1:$B$6230,0))))</f>
        <v/>
      </c>
      <c r="U1481" s="239"/>
      <c r="V1481" s="269" t="e">
        <f>IF(C1481="",NA(),MATCH($B1481&amp;$C1481,'Smelter Look-up'!$J:$J,0))</f>
        <v>#N/A</v>
      </c>
      <c r="W1481" s="270"/>
      <c r="X1481" s="270">
        <f t="shared" ca="1" si="49"/>
        <v>0</v>
      </c>
      <c r="Y1481" s="270"/>
      <c r="Z1481" s="270"/>
      <c r="AB1481" s="272" t="str">
        <f t="shared" si="50"/>
        <v/>
      </c>
    </row>
    <row r="1482" spans="1:28" s="271" customFormat="1" ht="20.25" customHeight="1">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48"/>
        <v/>
      </c>
      <c r="T1482" s="224" t="str">
        <f ca="1">IF(B1482="","",IF(ISERROR(MATCH($J1482,SorP!$B$1:$B$6230,0)),"",INDIRECT("'SorP'!$A$"&amp;MATCH($J1482,SorP!$B$1:$B$6230,0))))</f>
        <v/>
      </c>
      <c r="U1482" s="239"/>
      <c r="V1482" s="269" t="e">
        <f>IF(C1482="",NA(),MATCH($B1482&amp;$C1482,'Smelter Look-up'!$J:$J,0))</f>
        <v>#N/A</v>
      </c>
      <c r="W1482" s="270"/>
      <c r="X1482" s="270">
        <f t="shared" ca="1" si="49"/>
        <v>0</v>
      </c>
      <c r="Y1482" s="270"/>
      <c r="Z1482" s="270"/>
      <c r="AB1482" s="272" t="str">
        <f t="shared" si="50"/>
        <v/>
      </c>
    </row>
    <row r="1483" spans="1:28" s="271" customFormat="1" ht="20.25" customHeight="1">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48"/>
        <v/>
      </c>
      <c r="T1483" s="224" t="str">
        <f ca="1">IF(B1483="","",IF(ISERROR(MATCH($J1483,SorP!$B$1:$B$6230,0)),"",INDIRECT("'SorP'!$A$"&amp;MATCH($J1483,SorP!$B$1:$B$6230,0))))</f>
        <v/>
      </c>
      <c r="U1483" s="239"/>
      <c r="V1483" s="269" t="e">
        <f>IF(C1483="",NA(),MATCH($B1483&amp;$C1483,'Smelter Look-up'!$J:$J,0))</f>
        <v>#N/A</v>
      </c>
      <c r="W1483" s="270"/>
      <c r="X1483" s="270">
        <f t="shared" ca="1" si="49"/>
        <v>0</v>
      </c>
      <c r="Y1483" s="270"/>
      <c r="Z1483" s="270"/>
      <c r="AB1483" s="272" t="str">
        <f t="shared" si="50"/>
        <v/>
      </c>
    </row>
    <row r="1484" spans="1:28" s="271" customFormat="1" ht="20.25" customHeight="1">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48"/>
        <v/>
      </c>
      <c r="T1484" s="224" t="str">
        <f ca="1">IF(B1484="","",IF(ISERROR(MATCH($J1484,SorP!$B$1:$B$6230,0)),"",INDIRECT("'SorP'!$A$"&amp;MATCH($J1484,SorP!$B$1:$B$6230,0))))</f>
        <v/>
      </c>
      <c r="U1484" s="239"/>
      <c r="V1484" s="269" t="e">
        <f>IF(C1484="",NA(),MATCH($B1484&amp;$C1484,'Smelter Look-up'!$J:$J,0))</f>
        <v>#N/A</v>
      </c>
      <c r="W1484" s="270"/>
      <c r="X1484" s="270">
        <f t="shared" ca="1" si="49"/>
        <v>0</v>
      </c>
      <c r="Y1484" s="270"/>
      <c r="Z1484" s="270"/>
      <c r="AB1484" s="272" t="str">
        <f t="shared" si="50"/>
        <v/>
      </c>
    </row>
    <row r="1485" spans="1:28" s="271" customFormat="1" ht="20.25" customHeight="1">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48"/>
        <v/>
      </c>
      <c r="T1485" s="224" t="str">
        <f ca="1">IF(B1485="","",IF(ISERROR(MATCH($J1485,SorP!$B$1:$B$6230,0)),"",INDIRECT("'SorP'!$A$"&amp;MATCH($J1485,SorP!$B$1:$B$6230,0))))</f>
        <v/>
      </c>
      <c r="U1485" s="239"/>
      <c r="V1485" s="269" t="e">
        <f>IF(C1485="",NA(),MATCH($B1485&amp;$C1485,'Smelter Look-up'!$J:$J,0))</f>
        <v>#N/A</v>
      </c>
      <c r="W1485" s="270"/>
      <c r="X1485" s="270">
        <f t="shared" ca="1" si="49"/>
        <v>0</v>
      </c>
      <c r="Y1485" s="270"/>
      <c r="Z1485" s="270"/>
      <c r="AB1485" s="272" t="str">
        <f t="shared" si="50"/>
        <v/>
      </c>
    </row>
    <row r="1486" spans="1:28" s="271" customFormat="1" ht="20.25" customHeight="1">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48"/>
        <v/>
      </c>
      <c r="T1486" s="224" t="str">
        <f ca="1">IF(B1486="","",IF(ISERROR(MATCH($J1486,SorP!$B$1:$B$6230,0)),"",INDIRECT("'SorP'!$A$"&amp;MATCH($J1486,SorP!$B$1:$B$6230,0))))</f>
        <v/>
      </c>
      <c r="U1486" s="239"/>
      <c r="V1486" s="269" t="e">
        <f>IF(C1486="",NA(),MATCH($B1486&amp;$C1486,'Smelter Look-up'!$J:$J,0))</f>
        <v>#N/A</v>
      </c>
      <c r="W1486" s="270"/>
      <c r="X1486" s="270">
        <f t="shared" ca="1" si="49"/>
        <v>0</v>
      </c>
      <c r="Y1486" s="270"/>
      <c r="Z1486" s="270"/>
      <c r="AB1486" s="272" t="str">
        <f t="shared" si="50"/>
        <v/>
      </c>
    </row>
    <row r="1487" spans="1:28" s="271" customFormat="1" ht="20.25" customHeight="1">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48"/>
        <v/>
      </c>
      <c r="T1487" s="224" t="str">
        <f ca="1">IF(B1487="","",IF(ISERROR(MATCH($J1487,SorP!$B$1:$B$6230,0)),"",INDIRECT("'SorP'!$A$"&amp;MATCH($J1487,SorP!$B$1:$B$6230,0))))</f>
        <v/>
      </c>
      <c r="U1487" s="239"/>
      <c r="V1487" s="269" t="e">
        <f>IF(C1487="",NA(),MATCH($B1487&amp;$C1487,'Smelter Look-up'!$J:$J,0))</f>
        <v>#N/A</v>
      </c>
      <c r="W1487" s="270"/>
      <c r="X1487" s="270">
        <f t="shared" ca="1" si="49"/>
        <v>0</v>
      </c>
      <c r="Y1487" s="270"/>
      <c r="Z1487" s="270"/>
      <c r="AB1487" s="272" t="str">
        <f t="shared" si="50"/>
        <v/>
      </c>
    </row>
    <row r="1488" spans="1:28" s="271" customFormat="1" ht="20.25" customHeight="1">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48"/>
        <v/>
      </c>
      <c r="T1488" s="224" t="str">
        <f ca="1">IF(B1488="","",IF(ISERROR(MATCH($J1488,SorP!$B$1:$B$6230,0)),"",INDIRECT("'SorP'!$A$"&amp;MATCH($J1488,SorP!$B$1:$B$6230,0))))</f>
        <v/>
      </c>
      <c r="U1488" s="239"/>
      <c r="V1488" s="269" t="e">
        <f>IF(C1488="",NA(),MATCH($B1488&amp;$C1488,'Smelter Look-up'!$J:$J,0))</f>
        <v>#N/A</v>
      </c>
      <c r="W1488" s="270"/>
      <c r="X1488" s="270">
        <f t="shared" ca="1" si="49"/>
        <v>0</v>
      </c>
      <c r="Y1488" s="270"/>
      <c r="Z1488" s="270"/>
      <c r="AB1488" s="272" t="str">
        <f t="shared" si="50"/>
        <v/>
      </c>
    </row>
    <row r="1489" spans="1:28" s="271" customFormat="1" ht="20.25" customHeight="1">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48"/>
        <v/>
      </c>
      <c r="T1489" s="224" t="str">
        <f ca="1">IF(B1489="","",IF(ISERROR(MATCH($J1489,SorP!$B$1:$B$6230,0)),"",INDIRECT("'SorP'!$A$"&amp;MATCH($J1489,SorP!$B$1:$B$6230,0))))</f>
        <v/>
      </c>
      <c r="U1489" s="239"/>
      <c r="V1489" s="269" t="e">
        <f>IF(C1489="",NA(),MATCH($B1489&amp;$C1489,'Smelter Look-up'!$J:$J,0))</f>
        <v>#N/A</v>
      </c>
      <c r="W1489" s="270"/>
      <c r="X1489" s="270">
        <f t="shared" ca="1" si="49"/>
        <v>0</v>
      </c>
      <c r="Y1489" s="270"/>
      <c r="Z1489" s="270"/>
      <c r="AB1489" s="272" t="str">
        <f t="shared" si="50"/>
        <v/>
      </c>
    </row>
    <row r="1490" spans="1:28" s="271" customFormat="1" ht="20.25" customHeight="1">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48"/>
        <v/>
      </c>
      <c r="T1490" s="224" t="str">
        <f ca="1">IF(B1490="","",IF(ISERROR(MATCH($J1490,SorP!$B$1:$B$6230,0)),"",INDIRECT("'SorP'!$A$"&amp;MATCH($J1490,SorP!$B$1:$B$6230,0))))</f>
        <v/>
      </c>
      <c r="U1490" s="239"/>
      <c r="V1490" s="269" t="e">
        <f>IF(C1490="",NA(),MATCH($B1490&amp;$C1490,'Smelter Look-up'!$J:$J,0))</f>
        <v>#N/A</v>
      </c>
      <c r="W1490" s="270"/>
      <c r="X1490" s="270">
        <f t="shared" ca="1" si="49"/>
        <v>0</v>
      </c>
      <c r="Y1490" s="270"/>
      <c r="Z1490" s="270"/>
      <c r="AB1490" s="272" t="str">
        <f t="shared" si="50"/>
        <v/>
      </c>
    </row>
    <row r="1491" spans="1:28" s="271" customFormat="1" ht="20.25" customHeight="1">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48"/>
        <v/>
      </c>
      <c r="T1491" s="224" t="str">
        <f ca="1">IF(B1491="","",IF(ISERROR(MATCH($J1491,SorP!$B$1:$B$6230,0)),"",INDIRECT("'SorP'!$A$"&amp;MATCH($J1491,SorP!$B$1:$B$6230,0))))</f>
        <v/>
      </c>
      <c r="U1491" s="239"/>
      <c r="V1491" s="269" t="e">
        <f>IF(C1491="",NA(),MATCH($B1491&amp;$C1491,'Smelter Look-up'!$J:$J,0))</f>
        <v>#N/A</v>
      </c>
      <c r="W1491" s="270"/>
      <c r="X1491" s="270">
        <f t="shared" ca="1" si="49"/>
        <v>0</v>
      </c>
      <c r="Y1491" s="270"/>
      <c r="Z1491" s="270"/>
      <c r="AB1491" s="272" t="str">
        <f t="shared" si="50"/>
        <v/>
      </c>
    </row>
    <row r="1492" spans="1:28" s="271" customFormat="1" ht="20.25" customHeight="1">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48"/>
        <v/>
      </c>
      <c r="T1492" s="224" t="str">
        <f ca="1">IF(B1492="","",IF(ISERROR(MATCH($J1492,SorP!$B$1:$B$6230,0)),"",INDIRECT("'SorP'!$A$"&amp;MATCH($J1492,SorP!$B$1:$B$6230,0))))</f>
        <v/>
      </c>
      <c r="U1492" s="239"/>
      <c r="V1492" s="269" t="e">
        <f>IF(C1492="",NA(),MATCH($B1492&amp;$C1492,'Smelter Look-up'!$J:$J,0))</f>
        <v>#N/A</v>
      </c>
      <c r="W1492" s="270"/>
      <c r="X1492" s="270">
        <f t="shared" ca="1" si="49"/>
        <v>0</v>
      </c>
      <c r="Y1492" s="270"/>
      <c r="Z1492" s="270"/>
      <c r="AB1492" s="272" t="str">
        <f t="shared" si="50"/>
        <v/>
      </c>
    </row>
    <row r="1493" spans="1:28" s="271" customFormat="1" ht="20.25" customHeight="1">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48"/>
        <v/>
      </c>
      <c r="T1493" s="224" t="str">
        <f ca="1">IF(B1493="","",IF(ISERROR(MATCH($J1493,SorP!$B$1:$B$6230,0)),"",INDIRECT("'SorP'!$A$"&amp;MATCH($J1493,SorP!$B$1:$B$6230,0))))</f>
        <v/>
      </c>
      <c r="U1493" s="239"/>
      <c r="V1493" s="269" t="e">
        <f>IF(C1493="",NA(),MATCH($B1493&amp;$C1493,'Smelter Look-up'!$J:$J,0))</f>
        <v>#N/A</v>
      </c>
      <c r="W1493" s="270"/>
      <c r="X1493" s="270">
        <f t="shared" ca="1" si="49"/>
        <v>0</v>
      </c>
      <c r="Y1493" s="270"/>
      <c r="Z1493" s="270"/>
      <c r="AB1493" s="272" t="str">
        <f t="shared" si="50"/>
        <v/>
      </c>
    </row>
    <row r="1494" spans="1:28" s="271" customFormat="1" ht="20.25" customHeight="1">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48"/>
        <v/>
      </c>
      <c r="T1494" s="224" t="str">
        <f ca="1">IF(B1494="","",IF(ISERROR(MATCH($J1494,SorP!$B$1:$B$6230,0)),"",INDIRECT("'SorP'!$A$"&amp;MATCH($J1494,SorP!$B$1:$B$6230,0))))</f>
        <v/>
      </c>
      <c r="U1494" s="239"/>
      <c r="V1494" s="269" t="e">
        <f>IF(C1494="",NA(),MATCH($B1494&amp;$C1494,'Smelter Look-up'!$J:$J,0))</f>
        <v>#N/A</v>
      </c>
      <c r="W1494" s="270"/>
      <c r="X1494" s="270">
        <f t="shared" ca="1" si="49"/>
        <v>0</v>
      </c>
      <c r="Y1494" s="270"/>
      <c r="Z1494" s="270"/>
      <c r="AB1494" s="272" t="str">
        <f t="shared" si="50"/>
        <v/>
      </c>
    </row>
    <row r="1495" spans="1:28" s="271" customFormat="1" ht="20.25" customHeight="1">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48"/>
        <v/>
      </c>
      <c r="T1495" s="224" t="str">
        <f ca="1">IF(B1495="","",IF(ISERROR(MATCH($J1495,SorP!$B$1:$B$6230,0)),"",INDIRECT("'SorP'!$A$"&amp;MATCH($J1495,SorP!$B$1:$B$6230,0))))</f>
        <v/>
      </c>
      <c r="U1495" s="239"/>
      <c r="V1495" s="269" t="e">
        <f>IF(C1495="",NA(),MATCH($B1495&amp;$C1495,'Smelter Look-up'!$J:$J,0))</f>
        <v>#N/A</v>
      </c>
      <c r="W1495" s="270"/>
      <c r="X1495" s="270">
        <f t="shared" ca="1" si="49"/>
        <v>0</v>
      </c>
      <c r="Y1495" s="270"/>
      <c r="Z1495" s="270"/>
      <c r="AB1495" s="272" t="str">
        <f t="shared" si="50"/>
        <v/>
      </c>
    </row>
    <row r="1496" spans="1:28" s="271" customFormat="1" ht="20.25" customHeight="1">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48"/>
        <v/>
      </c>
      <c r="T1496" s="224" t="str">
        <f ca="1">IF(B1496="","",IF(ISERROR(MATCH($J1496,SorP!$B$1:$B$6230,0)),"",INDIRECT("'SorP'!$A$"&amp;MATCH($J1496,SorP!$B$1:$B$6230,0))))</f>
        <v/>
      </c>
      <c r="U1496" s="239"/>
      <c r="V1496" s="269" t="e">
        <f>IF(C1496="",NA(),MATCH($B1496&amp;$C1496,'Smelter Look-up'!$J:$J,0))</f>
        <v>#N/A</v>
      </c>
      <c r="W1496" s="270"/>
      <c r="X1496" s="270">
        <f t="shared" ca="1" si="49"/>
        <v>0</v>
      </c>
      <c r="Y1496" s="270"/>
      <c r="Z1496" s="270"/>
      <c r="AB1496" s="272" t="str">
        <f t="shared" si="50"/>
        <v/>
      </c>
    </row>
    <row r="1497" spans="1:28" s="271" customFormat="1" ht="20.25" customHeight="1">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48"/>
        <v/>
      </c>
      <c r="T1497" s="224" t="str">
        <f ca="1">IF(B1497="","",IF(ISERROR(MATCH($J1497,SorP!$B$1:$B$6230,0)),"",INDIRECT("'SorP'!$A$"&amp;MATCH($J1497,SorP!$B$1:$B$6230,0))))</f>
        <v/>
      </c>
      <c r="U1497" s="239"/>
      <c r="V1497" s="269" t="e">
        <f>IF(C1497="",NA(),MATCH($B1497&amp;$C1497,'Smelter Look-up'!$J:$J,0))</f>
        <v>#N/A</v>
      </c>
      <c r="W1497" s="270"/>
      <c r="X1497" s="270">
        <f t="shared" ca="1" si="49"/>
        <v>0</v>
      </c>
      <c r="Y1497" s="270"/>
      <c r="Z1497" s="270"/>
      <c r="AB1497" s="272" t="str">
        <f t="shared" si="50"/>
        <v/>
      </c>
    </row>
    <row r="1498" spans="1:28" s="271" customFormat="1" ht="20.25" customHeight="1">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48"/>
        <v/>
      </c>
      <c r="T1498" s="224" t="str">
        <f ca="1">IF(B1498="","",IF(ISERROR(MATCH($J1498,SorP!$B$1:$B$6230,0)),"",INDIRECT("'SorP'!$A$"&amp;MATCH($J1498,SorP!$B$1:$B$6230,0))))</f>
        <v/>
      </c>
      <c r="U1498" s="239"/>
      <c r="V1498" s="269" t="e">
        <f>IF(C1498="",NA(),MATCH($B1498&amp;$C1498,'Smelter Look-up'!$J:$J,0))</f>
        <v>#N/A</v>
      </c>
      <c r="W1498" s="270"/>
      <c r="X1498" s="270">
        <f t="shared" ca="1" si="49"/>
        <v>0</v>
      </c>
      <c r="Y1498" s="270"/>
      <c r="Z1498" s="270"/>
      <c r="AB1498" s="272" t="str">
        <f t="shared" si="50"/>
        <v/>
      </c>
    </row>
    <row r="1499" spans="1:28" s="271" customFormat="1" ht="20.25" customHeight="1">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48"/>
        <v/>
      </c>
      <c r="T1499" s="224" t="str">
        <f ca="1">IF(B1499="","",IF(ISERROR(MATCH($J1499,SorP!$B$1:$B$6230,0)),"",INDIRECT("'SorP'!$A$"&amp;MATCH($J1499,SorP!$B$1:$B$6230,0))))</f>
        <v/>
      </c>
      <c r="U1499" s="239"/>
      <c r="V1499" s="269" t="e">
        <f>IF(C1499="",NA(),MATCH($B1499&amp;$C1499,'Smelter Look-up'!$J:$J,0))</f>
        <v>#N/A</v>
      </c>
      <c r="W1499" s="270"/>
      <c r="X1499" s="270">
        <f t="shared" ca="1" si="49"/>
        <v>0</v>
      </c>
      <c r="Y1499" s="270"/>
      <c r="Z1499" s="270"/>
      <c r="AB1499" s="272" t="str">
        <f t="shared" si="50"/>
        <v/>
      </c>
    </row>
    <row r="1500" spans="1:28" s="271" customFormat="1" ht="20.25" customHeight="1">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48"/>
        <v/>
      </c>
      <c r="T1500" s="224" t="str">
        <f ca="1">IF(B1500="","",IF(ISERROR(MATCH($J1500,SorP!$B$1:$B$6230,0)),"",INDIRECT("'SorP'!$A$"&amp;MATCH($J1500,SorP!$B$1:$B$6230,0))))</f>
        <v/>
      </c>
      <c r="U1500" s="239"/>
      <c r="V1500" s="269" t="e">
        <f>IF(C1500="",NA(),MATCH($B1500&amp;$C1500,'Smelter Look-up'!$J:$J,0))</f>
        <v>#N/A</v>
      </c>
      <c r="W1500" s="270"/>
      <c r="X1500" s="270">
        <f t="shared" ca="1" si="49"/>
        <v>0</v>
      </c>
      <c r="Y1500" s="270"/>
      <c r="Z1500" s="270"/>
      <c r="AB1500" s="272" t="str">
        <f t="shared" si="50"/>
        <v/>
      </c>
    </row>
    <row r="1501" spans="1:28" s="271" customFormat="1" ht="20.25" customHeight="1">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48"/>
        <v/>
      </c>
      <c r="T1501" s="224" t="str">
        <f ca="1">IF(B1501="","",IF(ISERROR(MATCH($J1501,SorP!$B$1:$B$6230,0)),"",INDIRECT("'SorP'!$A$"&amp;MATCH($J1501,SorP!$B$1:$B$6230,0))))</f>
        <v/>
      </c>
      <c r="U1501" s="239"/>
      <c r="V1501" s="269" t="e">
        <f>IF(C1501="",NA(),MATCH($B1501&amp;$C1501,'Smelter Look-up'!$J:$J,0))</f>
        <v>#N/A</v>
      </c>
      <c r="W1501" s="270"/>
      <c r="X1501" s="270">
        <f t="shared" ca="1" si="49"/>
        <v>0</v>
      </c>
      <c r="Y1501" s="270"/>
      <c r="Z1501" s="270"/>
      <c r="AB1501" s="272" t="str">
        <f t="shared" si="50"/>
        <v/>
      </c>
    </row>
    <row r="1502" spans="1:28" s="271" customFormat="1" ht="20.25" customHeight="1">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48"/>
        <v/>
      </c>
      <c r="T1502" s="224" t="str">
        <f ca="1">IF(B1502="","",IF(ISERROR(MATCH($J1502,SorP!$B$1:$B$6230,0)),"",INDIRECT("'SorP'!$A$"&amp;MATCH($J1502,SorP!$B$1:$B$6230,0))))</f>
        <v/>
      </c>
      <c r="U1502" s="239"/>
      <c r="V1502" s="269" t="e">
        <f>IF(C1502="",NA(),MATCH($B1502&amp;$C1502,'Smelter Look-up'!$J:$J,0))</f>
        <v>#N/A</v>
      </c>
      <c r="W1502" s="270"/>
      <c r="X1502" s="270">
        <f t="shared" ca="1" si="49"/>
        <v>0</v>
      </c>
      <c r="Y1502" s="270"/>
      <c r="Z1502" s="270"/>
      <c r="AB1502" s="272" t="str">
        <f t="shared" si="50"/>
        <v/>
      </c>
    </row>
    <row r="1503" spans="1:28" s="271" customFormat="1" ht="20.25" customHeight="1">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48"/>
        <v/>
      </c>
      <c r="T1503" s="224" t="str">
        <f ca="1">IF(B1503="","",IF(ISERROR(MATCH($J1503,SorP!$B$1:$B$6230,0)),"",INDIRECT("'SorP'!$A$"&amp;MATCH($J1503,SorP!$B$1:$B$6230,0))))</f>
        <v/>
      </c>
      <c r="U1503" s="239"/>
      <c r="V1503" s="269" t="e">
        <f>IF(C1503="",NA(),MATCH($B1503&amp;$C1503,'Smelter Look-up'!$J:$J,0))</f>
        <v>#N/A</v>
      </c>
      <c r="W1503" s="270"/>
      <c r="X1503" s="270">
        <f t="shared" ca="1" si="49"/>
        <v>0</v>
      </c>
      <c r="Y1503" s="270"/>
      <c r="Z1503" s="270"/>
      <c r="AB1503" s="272" t="str">
        <f t="shared" si="50"/>
        <v/>
      </c>
    </row>
    <row r="1504" spans="1:28" s="271" customFormat="1" ht="20.25" customHeight="1">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48"/>
        <v/>
      </c>
      <c r="T1504" s="224" t="str">
        <f ca="1">IF(B1504="","",IF(ISERROR(MATCH($J1504,SorP!$B$1:$B$6230,0)),"",INDIRECT("'SorP'!$A$"&amp;MATCH($J1504,SorP!$B$1:$B$6230,0))))</f>
        <v/>
      </c>
      <c r="U1504" s="239"/>
      <c r="V1504" s="269" t="e">
        <f>IF(C1504="",NA(),MATCH($B1504&amp;$C1504,'Smelter Look-up'!$J:$J,0))</f>
        <v>#N/A</v>
      </c>
      <c r="W1504" s="270"/>
      <c r="X1504" s="270">
        <f t="shared" ca="1" si="49"/>
        <v>0</v>
      </c>
      <c r="Y1504" s="270"/>
      <c r="Z1504" s="270"/>
      <c r="AB1504" s="272" t="str">
        <f t="shared" si="50"/>
        <v/>
      </c>
    </row>
    <row r="1505" spans="1:28" s="271" customFormat="1" ht="20.25" customHeight="1">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48"/>
        <v/>
      </c>
      <c r="T1505" s="224" t="str">
        <f ca="1">IF(B1505="","",IF(ISERROR(MATCH($J1505,SorP!$B$1:$B$6230,0)),"",INDIRECT("'SorP'!$A$"&amp;MATCH($J1505,SorP!$B$1:$B$6230,0))))</f>
        <v/>
      </c>
      <c r="U1505" s="239"/>
      <c r="V1505" s="269" t="e">
        <f>IF(C1505="",NA(),MATCH($B1505&amp;$C1505,'Smelter Look-up'!$J:$J,0))</f>
        <v>#N/A</v>
      </c>
      <c r="W1505" s="270"/>
      <c r="X1505" s="270">
        <f t="shared" ca="1" si="49"/>
        <v>0</v>
      </c>
      <c r="Y1505" s="270"/>
      <c r="Z1505" s="270"/>
      <c r="AB1505" s="272" t="str">
        <f t="shared" si="50"/>
        <v/>
      </c>
    </row>
    <row r="1506" spans="1:28" s="271" customFormat="1" ht="20.25" customHeight="1">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48"/>
        <v/>
      </c>
      <c r="T1506" s="224" t="str">
        <f ca="1">IF(B1506="","",IF(ISERROR(MATCH($J1506,SorP!$B$1:$B$6230,0)),"",INDIRECT("'SorP'!$A$"&amp;MATCH($J1506,SorP!$B$1:$B$6230,0))))</f>
        <v/>
      </c>
      <c r="U1506" s="239"/>
      <c r="V1506" s="269" t="e">
        <f>IF(C1506="",NA(),MATCH($B1506&amp;$C1506,'Smelter Look-up'!$J:$J,0))</f>
        <v>#N/A</v>
      </c>
      <c r="W1506" s="270"/>
      <c r="X1506" s="270">
        <f t="shared" ca="1" si="49"/>
        <v>0</v>
      </c>
      <c r="Y1506" s="270"/>
      <c r="Z1506" s="270"/>
      <c r="AB1506" s="272" t="str">
        <f t="shared" si="50"/>
        <v/>
      </c>
    </row>
    <row r="1507" spans="1:28" s="271" customFormat="1" ht="20.25" customHeight="1">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48"/>
        <v/>
      </c>
      <c r="T1507" s="224" t="str">
        <f ca="1">IF(B1507="","",IF(ISERROR(MATCH($J1507,SorP!$B$1:$B$6230,0)),"",INDIRECT("'SorP'!$A$"&amp;MATCH($J1507,SorP!$B$1:$B$6230,0))))</f>
        <v/>
      </c>
      <c r="U1507" s="239"/>
      <c r="V1507" s="269" t="e">
        <f>IF(C1507="",NA(),MATCH($B1507&amp;$C1507,'Smelter Look-up'!$J:$J,0))</f>
        <v>#N/A</v>
      </c>
      <c r="W1507" s="270"/>
      <c r="X1507" s="270">
        <f t="shared" ca="1" si="49"/>
        <v>0</v>
      </c>
      <c r="Y1507" s="270"/>
      <c r="Z1507" s="270"/>
      <c r="AB1507" s="272" t="str">
        <f t="shared" si="50"/>
        <v/>
      </c>
    </row>
    <row r="1508" spans="1:28" s="271" customFormat="1" ht="20.25" customHeight="1">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ca="1" si="48"/>
        <v/>
      </c>
      <c r="T1508" s="224" t="str">
        <f ca="1">IF(B1508="","",IF(ISERROR(MATCH($J1508,SorP!$B$1:$B$6230,0)),"",INDIRECT("'SorP'!$A$"&amp;MATCH($J1508,SorP!$B$1:$B$6230,0))))</f>
        <v/>
      </c>
      <c r="U1508" s="239"/>
      <c r="V1508" s="269" t="e">
        <f>IF(C1508="",NA(),MATCH($B1508&amp;$C1508,'Smelter Look-up'!$J:$J,0))</f>
        <v>#N/A</v>
      </c>
      <c r="W1508" s="270"/>
      <c r="X1508" s="270">
        <f t="shared" ca="1" si="49"/>
        <v>0</v>
      </c>
      <c r="Y1508" s="270"/>
      <c r="Z1508" s="270"/>
      <c r="AB1508" s="272" t="str">
        <f t="shared" si="50"/>
        <v/>
      </c>
    </row>
    <row r="1509" spans="1:28" s="271" customFormat="1" ht="20.25" customHeight="1">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ref="S1509:S1572" ca="1" si="51">IF(B1509="","",IF(ISERROR(MATCH($E1509,CL,0)),"Unknown",INDIRECT("'C'!$A$"&amp;MATCH($E1509,CL,0)+1)))</f>
        <v/>
      </c>
      <c r="T1509" s="224" t="str">
        <f ca="1">IF(B1509="","",IF(ISERROR(MATCH($J1509,SorP!$B$1:$B$6230,0)),"",INDIRECT("'SorP'!$A$"&amp;MATCH($J1509,SorP!$B$1:$B$6230,0))))</f>
        <v/>
      </c>
      <c r="U1509" s="239"/>
      <c r="V1509" s="269" t="e">
        <f>IF(C1509="",NA(),MATCH($B1509&amp;$C1509,'Smelter Look-up'!$J:$J,0))</f>
        <v>#N/A</v>
      </c>
      <c r="W1509" s="270"/>
      <c r="X1509" s="270">
        <f t="shared" ref="X1509:X1572" ca="1" si="52">IF(AND(C1509="Smelter not listed",OR(LEN(D1509)=0,LEN(E1509)=0)),1,0)</f>
        <v>0</v>
      </c>
      <c r="Y1509" s="270"/>
      <c r="Z1509" s="270"/>
      <c r="AB1509" s="272" t="str">
        <f t="shared" ref="AB1509:AB1572" si="53">B1509&amp;C1509</f>
        <v/>
      </c>
    </row>
    <row r="1510" spans="1:28" s="271" customFormat="1" ht="20.25" customHeight="1">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51"/>
        <v/>
      </c>
      <c r="T1510" s="224" t="str">
        <f ca="1">IF(B1510="","",IF(ISERROR(MATCH($J1510,SorP!$B$1:$B$6230,0)),"",INDIRECT("'SorP'!$A$"&amp;MATCH($J1510,SorP!$B$1:$B$6230,0))))</f>
        <v/>
      </c>
      <c r="U1510" s="239"/>
      <c r="V1510" s="269" t="e">
        <f>IF(C1510="",NA(),MATCH($B1510&amp;$C1510,'Smelter Look-up'!$J:$J,0))</f>
        <v>#N/A</v>
      </c>
      <c r="W1510" s="270"/>
      <c r="X1510" s="270">
        <f t="shared" ca="1" si="52"/>
        <v>0</v>
      </c>
      <c r="Y1510" s="270"/>
      <c r="Z1510" s="270"/>
      <c r="AB1510" s="272" t="str">
        <f t="shared" si="53"/>
        <v/>
      </c>
    </row>
    <row r="1511" spans="1:28" s="271" customFormat="1" ht="20.25" customHeight="1">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51"/>
        <v/>
      </c>
      <c r="T1511" s="224" t="str">
        <f ca="1">IF(B1511="","",IF(ISERROR(MATCH($J1511,SorP!$B$1:$B$6230,0)),"",INDIRECT("'SorP'!$A$"&amp;MATCH($J1511,SorP!$B$1:$B$6230,0))))</f>
        <v/>
      </c>
      <c r="U1511" s="239"/>
      <c r="V1511" s="269" t="e">
        <f>IF(C1511="",NA(),MATCH($B1511&amp;$C1511,'Smelter Look-up'!$J:$J,0))</f>
        <v>#N/A</v>
      </c>
      <c r="W1511" s="270"/>
      <c r="X1511" s="270">
        <f t="shared" ca="1" si="52"/>
        <v>0</v>
      </c>
      <c r="Y1511" s="270"/>
      <c r="Z1511" s="270"/>
      <c r="AB1511" s="272" t="str">
        <f t="shared" si="53"/>
        <v/>
      </c>
    </row>
    <row r="1512" spans="1:28" s="271" customFormat="1" ht="20.25" customHeight="1">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51"/>
        <v/>
      </c>
      <c r="T1512" s="224" t="str">
        <f ca="1">IF(B1512="","",IF(ISERROR(MATCH($J1512,SorP!$B$1:$B$6230,0)),"",INDIRECT("'SorP'!$A$"&amp;MATCH($J1512,SorP!$B$1:$B$6230,0))))</f>
        <v/>
      </c>
      <c r="U1512" s="239"/>
      <c r="V1512" s="269" t="e">
        <f>IF(C1512="",NA(),MATCH($B1512&amp;$C1512,'Smelter Look-up'!$J:$J,0))</f>
        <v>#N/A</v>
      </c>
      <c r="W1512" s="270"/>
      <c r="X1512" s="270">
        <f t="shared" ca="1" si="52"/>
        <v>0</v>
      </c>
      <c r="Y1512" s="270"/>
      <c r="Z1512" s="270"/>
      <c r="AB1512" s="272" t="str">
        <f t="shared" si="53"/>
        <v/>
      </c>
    </row>
    <row r="1513" spans="1:28" s="271" customFormat="1" ht="20.25" customHeight="1">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51"/>
        <v/>
      </c>
      <c r="T1513" s="224" t="str">
        <f ca="1">IF(B1513="","",IF(ISERROR(MATCH($J1513,SorP!$B$1:$B$6230,0)),"",INDIRECT("'SorP'!$A$"&amp;MATCH($J1513,SorP!$B$1:$B$6230,0))))</f>
        <v/>
      </c>
      <c r="U1513" s="239"/>
      <c r="V1513" s="269" t="e">
        <f>IF(C1513="",NA(),MATCH($B1513&amp;$C1513,'Smelter Look-up'!$J:$J,0))</f>
        <v>#N/A</v>
      </c>
      <c r="W1513" s="270"/>
      <c r="X1513" s="270">
        <f t="shared" ca="1" si="52"/>
        <v>0</v>
      </c>
      <c r="Y1513" s="270"/>
      <c r="Z1513" s="270"/>
      <c r="AB1513" s="272" t="str">
        <f t="shared" si="53"/>
        <v/>
      </c>
    </row>
    <row r="1514" spans="1:28" s="271" customFormat="1" ht="20.25" customHeight="1">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51"/>
        <v/>
      </c>
      <c r="T1514" s="224" t="str">
        <f ca="1">IF(B1514="","",IF(ISERROR(MATCH($J1514,SorP!$B$1:$B$6230,0)),"",INDIRECT("'SorP'!$A$"&amp;MATCH($J1514,SorP!$B$1:$B$6230,0))))</f>
        <v/>
      </c>
      <c r="U1514" s="239"/>
      <c r="V1514" s="269" t="e">
        <f>IF(C1514="",NA(),MATCH($B1514&amp;$C1514,'Smelter Look-up'!$J:$J,0))</f>
        <v>#N/A</v>
      </c>
      <c r="W1514" s="270"/>
      <c r="X1514" s="270">
        <f t="shared" ca="1" si="52"/>
        <v>0</v>
      </c>
      <c r="Y1514" s="270"/>
      <c r="Z1514" s="270"/>
      <c r="AB1514" s="272" t="str">
        <f t="shared" si="53"/>
        <v/>
      </c>
    </row>
    <row r="1515" spans="1:28" s="271" customFormat="1" ht="20.25" customHeight="1">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51"/>
        <v/>
      </c>
      <c r="T1515" s="224" t="str">
        <f ca="1">IF(B1515="","",IF(ISERROR(MATCH($J1515,SorP!$B$1:$B$6230,0)),"",INDIRECT("'SorP'!$A$"&amp;MATCH($J1515,SorP!$B$1:$B$6230,0))))</f>
        <v/>
      </c>
      <c r="U1515" s="239"/>
      <c r="V1515" s="269" t="e">
        <f>IF(C1515="",NA(),MATCH($B1515&amp;$C1515,'Smelter Look-up'!$J:$J,0))</f>
        <v>#N/A</v>
      </c>
      <c r="W1515" s="270"/>
      <c r="X1515" s="270">
        <f t="shared" ca="1" si="52"/>
        <v>0</v>
      </c>
      <c r="Y1515" s="270"/>
      <c r="Z1515" s="270"/>
      <c r="AB1515" s="272" t="str">
        <f t="shared" si="53"/>
        <v/>
      </c>
    </row>
    <row r="1516" spans="1:28" s="271" customFormat="1" ht="20.25" customHeight="1">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51"/>
        <v/>
      </c>
      <c r="T1516" s="224" t="str">
        <f ca="1">IF(B1516="","",IF(ISERROR(MATCH($J1516,SorP!$B$1:$B$6230,0)),"",INDIRECT("'SorP'!$A$"&amp;MATCH($J1516,SorP!$B$1:$B$6230,0))))</f>
        <v/>
      </c>
      <c r="U1516" s="239"/>
      <c r="V1516" s="269" t="e">
        <f>IF(C1516="",NA(),MATCH($B1516&amp;$C1516,'Smelter Look-up'!$J:$J,0))</f>
        <v>#N/A</v>
      </c>
      <c r="W1516" s="270"/>
      <c r="X1516" s="270">
        <f t="shared" ca="1" si="52"/>
        <v>0</v>
      </c>
      <c r="Y1516" s="270"/>
      <c r="Z1516" s="270"/>
      <c r="AB1516" s="272" t="str">
        <f t="shared" si="53"/>
        <v/>
      </c>
    </row>
    <row r="1517" spans="1:28" s="271" customFormat="1" ht="20.25" customHeight="1">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51"/>
        <v/>
      </c>
      <c r="T1517" s="224" t="str">
        <f ca="1">IF(B1517="","",IF(ISERROR(MATCH($J1517,SorP!$B$1:$B$6230,0)),"",INDIRECT("'SorP'!$A$"&amp;MATCH($J1517,SorP!$B$1:$B$6230,0))))</f>
        <v/>
      </c>
      <c r="U1517" s="239"/>
      <c r="V1517" s="269" t="e">
        <f>IF(C1517="",NA(),MATCH($B1517&amp;$C1517,'Smelter Look-up'!$J:$J,0))</f>
        <v>#N/A</v>
      </c>
      <c r="W1517" s="270"/>
      <c r="X1517" s="270">
        <f t="shared" ca="1" si="52"/>
        <v>0</v>
      </c>
      <c r="Y1517" s="270"/>
      <c r="Z1517" s="270"/>
      <c r="AB1517" s="272" t="str">
        <f t="shared" si="53"/>
        <v/>
      </c>
    </row>
    <row r="1518" spans="1:28" s="271" customFormat="1" ht="20.25" customHeight="1">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51"/>
        <v/>
      </c>
      <c r="T1518" s="224" t="str">
        <f ca="1">IF(B1518="","",IF(ISERROR(MATCH($J1518,SorP!$B$1:$B$6230,0)),"",INDIRECT("'SorP'!$A$"&amp;MATCH($J1518,SorP!$B$1:$B$6230,0))))</f>
        <v/>
      </c>
      <c r="U1518" s="239"/>
      <c r="V1518" s="269" t="e">
        <f>IF(C1518="",NA(),MATCH($B1518&amp;$C1518,'Smelter Look-up'!$J:$J,0))</f>
        <v>#N/A</v>
      </c>
      <c r="W1518" s="270"/>
      <c r="X1518" s="270">
        <f t="shared" ca="1" si="52"/>
        <v>0</v>
      </c>
      <c r="Y1518" s="270"/>
      <c r="Z1518" s="270"/>
      <c r="AB1518" s="272" t="str">
        <f t="shared" si="53"/>
        <v/>
      </c>
    </row>
    <row r="1519" spans="1:28" s="271" customFormat="1" ht="20.25" customHeight="1">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51"/>
        <v/>
      </c>
      <c r="T1519" s="224" t="str">
        <f ca="1">IF(B1519="","",IF(ISERROR(MATCH($J1519,SorP!$B$1:$B$6230,0)),"",INDIRECT("'SorP'!$A$"&amp;MATCH($J1519,SorP!$B$1:$B$6230,0))))</f>
        <v/>
      </c>
      <c r="U1519" s="239"/>
      <c r="V1519" s="269" t="e">
        <f>IF(C1519="",NA(),MATCH($B1519&amp;$C1519,'Smelter Look-up'!$J:$J,0))</f>
        <v>#N/A</v>
      </c>
      <c r="W1519" s="270"/>
      <c r="X1519" s="270">
        <f t="shared" ca="1" si="52"/>
        <v>0</v>
      </c>
      <c r="Y1519" s="270"/>
      <c r="Z1519" s="270"/>
      <c r="AB1519" s="272" t="str">
        <f t="shared" si="53"/>
        <v/>
      </c>
    </row>
    <row r="1520" spans="1:28" s="271" customFormat="1" ht="20.25" customHeight="1">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51"/>
        <v/>
      </c>
      <c r="T1520" s="224" t="str">
        <f ca="1">IF(B1520="","",IF(ISERROR(MATCH($J1520,SorP!$B$1:$B$6230,0)),"",INDIRECT("'SorP'!$A$"&amp;MATCH($J1520,SorP!$B$1:$B$6230,0))))</f>
        <v/>
      </c>
      <c r="U1520" s="239"/>
      <c r="V1520" s="269" t="e">
        <f>IF(C1520="",NA(),MATCH($B1520&amp;$C1520,'Smelter Look-up'!$J:$J,0))</f>
        <v>#N/A</v>
      </c>
      <c r="W1520" s="270"/>
      <c r="X1520" s="270">
        <f t="shared" ca="1" si="52"/>
        <v>0</v>
      </c>
      <c r="Y1520" s="270"/>
      <c r="Z1520" s="270"/>
      <c r="AB1520" s="272" t="str">
        <f t="shared" si="53"/>
        <v/>
      </c>
    </row>
    <row r="1521" spans="1:28" s="271" customFormat="1" ht="20.25" customHeight="1">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51"/>
        <v/>
      </c>
      <c r="T1521" s="224" t="str">
        <f ca="1">IF(B1521="","",IF(ISERROR(MATCH($J1521,SorP!$B$1:$B$6230,0)),"",INDIRECT("'SorP'!$A$"&amp;MATCH($J1521,SorP!$B$1:$B$6230,0))))</f>
        <v/>
      </c>
      <c r="U1521" s="239"/>
      <c r="V1521" s="269" t="e">
        <f>IF(C1521="",NA(),MATCH($B1521&amp;$C1521,'Smelter Look-up'!$J:$J,0))</f>
        <v>#N/A</v>
      </c>
      <c r="W1521" s="270"/>
      <c r="X1521" s="270">
        <f t="shared" ca="1" si="52"/>
        <v>0</v>
      </c>
      <c r="Y1521" s="270"/>
      <c r="Z1521" s="270"/>
      <c r="AB1521" s="272" t="str">
        <f t="shared" si="53"/>
        <v/>
      </c>
    </row>
    <row r="1522" spans="1:28" s="271" customFormat="1" ht="20.25" customHeight="1">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51"/>
        <v/>
      </c>
      <c r="T1522" s="224" t="str">
        <f ca="1">IF(B1522="","",IF(ISERROR(MATCH($J1522,SorP!$B$1:$B$6230,0)),"",INDIRECT("'SorP'!$A$"&amp;MATCH($J1522,SorP!$B$1:$B$6230,0))))</f>
        <v/>
      </c>
      <c r="U1522" s="239"/>
      <c r="V1522" s="269" t="e">
        <f>IF(C1522="",NA(),MATCH($B1522&amp;$C1522,'Smelter Look-up'!$J:$J,0))</f>
        <v>#N/A</v>
      </c>
      <c r="W1522" s="270"/>
      <c r="X1522" s="270">
        <f t="shared" ca="1" si="52"/>
        <v>0</v>
      </c>
      <c r="Y1522" s="270"/>
      <c r="Z1522" s="270"/>
      <c r="AB1522" s="272" t="str">
        <f t="shared" si="53"/>
        <v/>
      </c>
    </row>
    <row r="1523" spans="1:28" s="271" customFormat="1" ht="20.25" customHeight="1">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51"/>
        <v/>
      </c>
      <c r="T1523" s="224" t="str">
        <f ca="1">IF(B1523="","",IF(ISERROR(MATCH($J1523,SorP!$B$1:$B$6230,0)),"",INDIRECT("'SorP'!$A$"&amp;MATCH($J1523,SorP!$B$1:$B$6230,0))))</f>
        <v/>
      </c>
      <c r="U1523" s="239"/>
      <c r="V1523" s="269" t="e">
        <f>IF(C1523="",NA(),MATCH($B1523&amp;$C1523,'Smelter Look-up'!$J:$J,0))</f>
        <v>#N/A</v>
      </c>
      <c r="W1523" s="270"/>
      <c r="X1523" s="270">
        <f t="shared" ca="1" si="52"/>
        <v>0</v>
      </c>
      <c r="Y1523" s="270"/>
      <c r="Z1523" s="270"/>
      <c r="AB1523" s="272" t="str">
        <f t="shared" si="53"/>
        <v/>
      </c>
    </row>
    <row r="1524" spans="1:28" s="271" customFormat="1" ht="20.25" customHeight="1">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51"/>
        <v/>
      </c>
      <c r="T1524" s="224" t="str">
        <f ca="1">IF(B1524="","",IF(ISERROR(MATCH($J1524,SorP!$B$1:$B$6230,0)),"",INDIRECT("'SorP'!$A$"&amp;MATCH($J1524,SorP!$B$1:$B$6230,0))))</f>
        <v/>
      </c>
      <c r="U1524" s="239"/>
      <c r="V1524" s="269" t="e">
        <f>IF(C1524="",NA(),MATCH($B1524&amp;$C1524,'Smelter Look-up'!$J:$J,0))</f>
        <v>#N/A</v>
      </c>
      <c r="W1524" s="270"/>
      <c r="X1524" s="270">
        <f t="shared" ca="1" si="52"/>
        <v>0</v>
      </c>
      <c r="Y1524" s="270"/>
      <c r="Z1524" s="270"/>
      <c r="AB1524" s="272" t="str">
        <f t="shared" si="53"/>
        <v/>
      </c>
    </row>
    <row r="1525" spans="1:28" s="271" customFormat="1" ht="20.25" customHeight="1">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51"/>
        <v/>
      </c>
      <c r="T1525" s="224" t="str">
        <f ca="1">IF(B1525="","",IF(ISERROR(MATCH($J1525,SorP!$B$1:$B$6230,0)),"",INDIRECT("'SorP'!$A$"&amp;MATCH($J1525,SorP!$B$1:$B$6230,0))))</f>
        <v/>
      </c>
      <c r="U1525" s="239"/>
      <c r="V1525" s="269" t="e">
        <f>IF(C1525="",NA(),MATCH($B1525&amp;$C1525,'Smelter Look-up'!$J:$J,0))</f>
        <v>#N/A</v>
      </c>
      <c r="W1525" s="270"/>
      <c r="X1525" s="270">
        <f t="shared" ca="1" si="52"/>
        <v>0</v>
      </c>
      <c r="Y1525" s="270"/>
      <c r="Z1525" s="270"/>
      <c r="AB1525" s="272" t="str">
        <f t="shared" si="53"/>
        <v/>
      </c>
    </row>
    <row r="1526" spans="1:28" s="271" customFormat="1" ht="20.25" customHeight="1">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51"/>
        <v/>
      </c>
      <c r="T1526" s="224" t="str">
        <f ca="1">IF(B1526="","",IF(ISERROR(MATCH($J1526,SorP!$B$1:$B$6230,0)),"",INDIRECT("'SorP'!$A$"&amp;MATCH($J1526,SorP!$B$1:$B$6230,0))))</f>
        <v/>
      </c>
      <c r="U1526" s="239"/>
      <c r="V1526" s="269" t="e">
        <f>IF(C1526="",NA(),MATCH($B1526&amp;$C1526,'Smelter Look-up'!$J:$J,0))</f>
        <v>#N/A</v>
      </c>
      <c r="W1526" s="270"/>
      <c r="X1526" s="270">
        <f t="shared" ca="1" si="52"/>
        <v>0</v>
      </c>
      <c r="Y1526" s="270"/>
      <c r="Z1526" s="270"/>
      <c r="AB1526" s="272" t="str">
        <f t="shared" si="53"/>
        <v/>
      </c>
    </row>
    <row r="1527" spans="1:28" s="271" customFormat="1" ht="20.25" customHeight="1">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51"/>
        <v/>
      </c>
      <c r="T1527" s="224" t="str">
        <f ca="1">IF(B1527="","",IF(ISERROR(MATCH($J1527,SorP!$B$1:$B$6230,0)),"",INDIRECT("'SorP'!$A$"&amp;MATCH($J1527,SorP!$B$1:$B$6230,0))))</f>
        <v/>
      </c>
      <c r="U1527" s="239"/>
      <c r="V1527" s="269" t="e">
        <f>IF(C1527="",NA(),MATCH($B1527&amp;$C1527,'Smelter Look-up'!$J:$J,0))</f>
        <v>#N/A</v>
      </c>
      <c r="W1527" s="270"/>
      <c r="X1527" s="270">
        <f t="shared" ca="1" si="52"/>
        <v>0</v>
      </c>
      <c r="Y1527" s="270"/>
      <c r="Z1527" s="270"/>
      <c r="AB1527" s="272" t="str">
        <f t="shared" si="53"/>
        <v/>
      </c>
    </row>
    <row r="1528" spans="1:28" s="271" customFormat="1" ht="20.25" customHeight="1">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51"/>
        <v/>
      </c>
      <c r="T1528" s="224" t="str">
        <f ca="1">IF(B1528="","",IF(ISERROR(MATCH($J1528,SorP!$B$1:$B$6230,0)),"",INDIRECT("'SorP'!$A$"&amp;MATCH($J1528,SorP!$B$1:$B$6230,0))))</f>
        <v/>
      </c>
      <c r="U1528" s="239"/>
      <c r="V1528" s="269" t="e">
        <f>IF(C1528="",NA(),MATCH($B1528&amp;$C1528,'Smelter Look-up'!$J:$J,0))</f>
        <v>#N/A</v>
      </c>
      <c r="W1528" s="270"/>
      <c r="X1528" s="270">
        <f t="shared" ca="1" si="52"/>
        <v>0</v>
      </c>
      <c r="Y1528" s="270"/>
      <c r="Z1528" s="270"/>
      <c r="AB1528" s="272" t="str">
        <f t="shared" si="53"/>
        <v/>
      </c>
    </row>
    <row r="1529" spans="1:28" s="271" customFormat="1" ht="20.25" customHeight="1">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51"/>
        <v/>
      </c>
      <c r="T1529" s="224" t="str">
        <f ca="1">IF(B1529="","",IF(ISERROR(MATCH($J1529,SorP!$B$1:$B$6230,0)),"",INDIRECT("'SorP'!$A$"&amp;MATCH($J1529,SorP!$B$1:$B$6230,0))))</f>
        <v/>
      </c>
      <c r="U1529" s="239"/>
      <c r="V1529" s="269" t="e">
        <f>IF(C1529="",NA(),MATCH($B1529&amp;$C1529,'Smelter Look-up'!$J:$J,0))</f>
        <v>#N/A</v>
      </c>
      <c r="W1529" s="270"/>
      <c r="X1529" s="270">
        <f t="shared" ca="1" si="52"/>
        <v>0</v>
      </c>
      <c r="Y1529" s="270"/>
      <c r="Z1529" s="270"/>
      <c r="AB1529" s="272" t="str">
        <f t="shared" si="53"/>
        <v/>
      </c>
    </row>
    <row r="1530" spans="1:28" s="271" customFormat="1" ht="20.25" customHeight="1">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51"/>
        <v/>
      </c>
      <c r="T1530" s="224" t="str">
        <f ca="1">IF(B1530="","",IF(ISERROR(MATCH($J1530,SorP!$B$1:$B$6230,0)),"",INDIRECT("'SorP'!$A$"&amp;MATCH($J1530,SorP!$B$1:$B$6230,0))))</f>
        <v/>
      </c>
      <c r="U1530" s="239"/>
      <c r="V1530" s="269" t="e">
        <f>IF(C1530="",NA(),MATCH($B1530&amp;$C1530,'Smelter Look-up'!$J:$J,0))</f>
        <v>#N/A</v>
      </c>
      <c r="W1530" s="270"/>
      <c r="X1530" s="270">
        <f t="shared" ca="1" si="52"/>
        <v>0</v>
      </c>
      <c r="Y1530" s="270"/>
      <c r="Z1530" s="270"/>
      <c r="AB1530" s="272" t="str">
        <f t="shared" si="53"/>
        <v/>
      </c>
    </row>
    <row r="1531" spans="1:28" s="271" customFormat="1" ht="20.25" customHeight="1">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51"/>
        <v/>
      </c>
      <c r="T1531" s="224" t="str">
        <f ca="1">IF(B1531="","",IF(ISERROR(MATCH($J1531,SorP!$B$1:$B$6230,0)),"",INDIRECT("'SorP'!$A$"&amp;MATCH($J1531,SorP!$B$1:$B$6230,0))))</f>
        <v/>
      </c>
      <c r="U1531" s="239"/>
      <c r="V1531" s="269" t="e">
        <f>IF(C1531="",NA(),MATCH($B1531&amp;$C1531,'Smelter Look-up'!$J:$J,0))</f>
        <v>#N/A</v>
      </c>
      <c r="W1531" s="270"/>
      <c r="X1531" s="270">
        <f t="shared" ca="1" si="52"/>
        <v>0</v>
      </c>
      <c r="Y1531" s="270"/>
      <c r="Z1531" s="270"/>
      <c r="AB1531" s="272" t="str">
        <f t="shared" si="53"/>
        <v/>
      </c>
    </row>
    <row r="1532" spans="1:28" s="271" customFormat="1" ht="20.25" customHeight="1">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51"/>
        <v/>
      </c>
      <c r="T1532" s="224" t="str">
        <f ca="1">IF(B1532="","",IF(ISERROR(MATCH($J1532,SorP!$B$1:$B$6230,0)),"",INDIRECT("'SorP'!$A$"&amp;MATCH($J1532,SorP!$B$1:$B$6230,0))))</f>
        <v/>
      </c>
      <c r="U1532" s="239"/>
      <c r="V1532" s="269" t="e">
        <f>IF(C1532="",NA(),MATCH($B1532&amp;$C1532,'Smelter Look-up'!$J:$J,0))</f>
        <v>#N/A</v>
      </c>
      <c r="W1532" s="270"/>
      <c r="X1532" s="270">
        <f t="shared" ca="1" si="52"/>
        <v>0</v>
      </c>
      <c r="Y1532" s="270"/>
      <c r="Z1532" s="270"/>
      <c r="AB1532" s="272" t="str">
        <f t="shared" si="53"/>
        <v/>
      </c>
    </row>
    <row r="1533" spans="1:28" s="271" customFormat="1" ht="20.25" customHeight="1">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51"/>
        <v/>
      </c>
      <c r="T1533" s="224" t="str">
        <f ca="1">IF(B1533="","",IF(ISERROR(MATCH($J1533,SorP!$B$1:$B$6230,0)),"",INDIRECT("'SorP'!$A$"&amp;MATCH($J1533,SorP!$B$1:$B$6230,0))))</f>
        <v/>
      </c>
      <c r="U1533" s="239"/>
      <c r="V1533" s="269" t="e">
        <f>IF(C1533="",NA(),MATCH($B1533&amp;$C1533,'Smelter Look-up'!$J:$J,0))</f>
        <v>#N/A</v>
      </c>
      <c r="W1533" s="270"/>
      <c r="X1533" s="270">
        <f t="shared" ca="1" si="52"/>
        <v>0</v>
      </c>
      <c r="Y1533" s="270"/>
      <c r="Z1533" s="270"/>
      <c r="AB1533" s="272" t="str">
        <f t="shared" si="53"/>
        <v/>
      </c>
    </row>
    <row r="1534" spans="1:28" s="271" customFormat="1" ht="20.25" customHeight="1">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51"/>
        <v/>
      </c>
      <c r="T1534" s="224" t="str">
        <f ca="1">IF(B1534="","",IF(ISERROR(MATCH($J1534,SorP!$B$1:$B$6230,0)),"",INDIRECT("'SorP'!$A$"&amp;MATCH($J1534,SorP!$B$1:$B$6230,0))))</f>
        <v/>
      </c>
      <c r="U1534" s="239"/>
      <c r="V1534" s="269" t="e">
        <f>IF(C1534="",NA(),MATCH($B1534&amp;$C1534,'Smelter Look-up'!$J:$J,0))</f>
        <v>#N/A</v>
      </c>
      <c r="W1534" s="270"/>
      <c r="X1534" s="270">
        <f t="shared" ca="1" si="52"/>
        <v>0</v>
      </c>
      <c r="Y1534" s="270"/>
      <c r="Z1534" s="270"/>
      <c r="AB1534" s="272" t="str">
        <f t="shared" si="53"/>
        <v/>
      </c>
    </row>
    <row r="1535" spans="1:28" s="271" customFormat="1" ht="20.25" customHeight="1">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51"/>
        <v/>
      </c>
      <c r="T1535" s="224" t="str">
        <f ca="1">IF(B1535="","",IF(ISERROR(MATCH($J1535,SorP!$B$1:$B$6230,0)),"",INDIRECT("'SorP'!$A$"&amp;MATCH($J1535,SorP!$B$1:$B$6230,0))))</f>
        <v/>
      </c>
      <c r="U1535" s="239"/>
      <c r="V1535" s="269" t="e">
        <f>IF(C1535="",NA(),MATCH($B1535&amp;$C1535,'Smelter Look-up'!$J:$J,0))</f>
        <v>#N/A</v>
      </c>
      <c r="W1535" s="270"/>
      <c r="X1535" s="270">
        <f t="shared" ca="1" si="52"/>
        <v>0</v>
      </c>
      <c r="Y1535" s="270"/>
      <c r="Z1535" s="270"/>
      <c r="AB1535" s="272" t="str">
        <f t="shared" si="53"/>
        <v/>
      </c>
    </row>
    <row r="1536" spans="1:28" s="271" customFormat="1" ht="20.25" customHeight="1">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51"/>
        <v/>
      </c>
      <c r="T1536" s="224" t="str">
        <f ca="1">IF(B1536="","",IF(ISERROR(MATCH($J1536,SorP!$B$1:$B$6230,0)),"",INDIRECT("'SorP'!$A$"&amp;MATCH($J1536,SorP!$B$1:$B$6230,0))))</f>
        <v/>
      </c>
      <c r="U1536" s="239"/>
      <c r="V1536" s="269" t="e">
        <f>IF(C1536="",NA(),MATCH($B1536&amp;$C1536,'Smelter Look-up'!$J:$J,0))</f>
        <v>#N/A</v>
      </c>
      <c r="W1536" s="270"/>
      <c r="X1536" s="270">
        <f t="shared" ca="1" si="52"/>
        <v>0</v>
      </c>
      <c r="Y1536" s="270"/>
      <c r="Z1536" s="270"/>
      <c r="AB1536" s="272" t="str">
        <f t="shared" si="53"/>
        <v/>
      </c>
    </row>
    <row r="1537" spans="1:28" s="271" customFormat="1" ht="20.25" customHeight="1">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51"/>
        <v/>
      </c>
      <c r="T1537" s="224" t="str">
        <f ca="1">IF(B1537="","",IF(ISERROR(MATCH($J1537,SorP!$B$1:$B$6230,0)),"",INDIRECT("'SorP'!$A$"&amp;MATCH($J1537,SorP!$B$1:$B$6230,0))))</f>
        <v/>
      </c>
      <c r="U1537" s="239"/>
      <c r="V1537" s="269" t="e">
        <f>IF(C1537="",NA(),MATCH($B1537&amp;$C1537,'Smelter Look-up'!$J:$J,0))</f>
        <v>#N/A</v>
      </c>
      <c r="W1537" s="270"/>
      <c r="X1537" s="270">
        <f t="shared" ca="1" si="52"/>
        <v>0</v>
      </c>
      <c r="Y1537" s="270"/>
      <c r="Z1537" s="270"/>
      <c r="AB1537" s="272" t="str">
        <f t="shared" si="53"/>
        <v/>
      </c>
    </row>
    <row r="1538" spans="1:28" s="271" customFormat="1" ht="20.25" customHeight="1">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51"/>
        <v/>
      </c>
      <c r="T1538" s="224" t="str">
        <f ca="1">IF(B1538="","",IF(ISERROR(MATCH($J1538,SorP!$B$1:$B$6230,0)),"",INDIRECT("'SorP'!$A$"&amp;MATCH($J1538,SorP!$B$1:$B$6230,0))))</f>
        <v/>
      </c>
      <c r="U1538" s="239"/>
      <c r="V1538" s="269" t="e">
        <f>IF(C1538="",NA(),MATCH($B1538&amp;$C1538,'Smelter Look-up'!$J:$J,0))</f>
        <v>#N/A</v>
      </c>
      <c r="W1538" s="270"/>
      <c r="X1538" s="270">
        <f t="shared" ca="1" si="52"/>
        <v>0</v>
      </c>
      <c r="Y1538" s="270"/>
      <c r="Z1538" s="270"/>
      <c r="AB1538" s="272" t="str">
        <f t="shared" si="53"/>
        <v/>
      </c>
    </row>
    <row r="1539" spans="1:28" s="271" customFormat="1" ht="20.25" customHeight="1">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51"/>
        <v/>
      </c>
      <c r="T1539" s="224" t="str">
        <f ca="1">IF(B1539="","",IF(ISERROR(MATCH($J1539,SorP!$B$1:$B$6230,0)),"",INDIRECT("'SorP'!$A$"&amp;MATCH($J1539,SorP!$B$1:$B$6230,0))))</f>
        <v/>
      </c>
      <c r="U1539" s="239"/>
      <c r="V1539" s="269" t="e">
        <f>IF(C1539="",NA(),MATCH($B1539&amp;$C1539,'Smelter Look-up'!$J:$J,0))</f>
        <v>#N/A</v>
      </c>
      <c r="W1539" s="270"/>
      <c r="X1539" s="270">
        <f t="shared" ca="1" si="52"/>
        <v>0</v>
      </c>
      <c r="Y1539" s="270"/>
      <c r="Z1539" s="270"/>
      <c r="AB1539" s="272" t="str">
        <f t="shared" si="53"/>
        <v/>
      </c>
    </row>
    <row r="1540" spans="1:28" s="271" customFormat="1" ht="20.25" customHeight="1">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51"/>
        <v/>
      </c>
      <c r="T1540" s="224" t="str">
        <f ca="1">IF(B1540="","",IF(ISERROR(MATCH($J1540,SorP!$B$1:$B$6230,0)),"",INDIRECT("'SorP'!$A$"&amp;MATCH($J1540,SorP!$B$1:$B$6230,0))))</f>
        <v/>
      </c>
      <c r="U1540" s="239"/>
      <c r="V1540" s="269" t="e">
        <f>IF(C1540="",NA(),MATCH($B1540&amp;$C1540,'Smelter Look-up'!$J:$J,0))</f>
        <v>#N/A</v>
      </c>
      <c r="W1540" s="270"/>
      <c r="X1540" s="270">
        <f t="shared" ca="1" si="52"/>
        <v>0</v>
      </c>
      <c r="Y1540" s="270"/>
      <c r="Z1540" s="270"/>
      <c r="AB1540" s="272" t="str">
        <f t="shared" si="53"/>
        <v/>
      </c>
    </row>
    <row r="1541" spans="1:28" s="271" customFormat="1" ht="20.25" customHeight="1">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51"/>
        <v/>
      </c>
      <c r="T1541" s="224" t="str">
        <f ca="1">IF(B1541="","",IF(ISERROR(MATCH($J1541,SorP!$B$1:$B$6230,0)),"",INDIRECT("'SorP'!$A$"&amp;MATCH($J1541,SorP!$B$1:$B$6230,0))))</f>
        <v/>
      </c>
      <c r="U1541" s="239"/>
      <c r="V1541" s="269" t="e">
        <f>IF(C1541="",NA(),MATCH($B1541&amp;$C1541,'Smelter Look-up'!$J:$J,0))</f>
        <v>#N/A</v>
      </c>
      <c r="W1541" s="270"/>
      <c r="X1541" s="270">
        <f t="shared" ca="1" si="52"/>
        <v>0</v>
      </c>
      <c r="Y1541" s="270"/>
      <c r="Z1541" s="270"/>
      <c r="AB1541" s="272" t="str">
        <f t="shared" si="53"/>
        <v/>
      </c>
    </row>
    <row r="1542" spans="1:28" s="271" customFormat="1" ht="20.25" customHeight="1">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51"/>
        <v/>
      </c>
      <c r="T1542" s="224" t="str">
        <f ca="1">IF(B1542="","",IF(ISERROR(MATCH($J1542,SorP!$B$1:$B$6230,0)),"",INDIRECT("'SorP'!$A$"&amp;MATCH($J1542,SorP!$B$1:$B$6230,0))))</f>
        <v/>
      </c>
      <c r="U1542" s="239"/>
      <c r="V1542" s="269" t="e">
        <f>IF(C1542="",NA(),MATCH($B1542&amp;$C1542,'Smelter Look-up'!$J:$J,0))</f>
        <v>#N/A</v>
      </c>
      <c r="W1542" s="270"/>
      <c r="X1542" s="270">
        <f t="shared" ca="1" si="52"/>
        <v>0</v>
      </c>
      <c r="Y1542" s="270"/>
      <c r="Z1542" s="270"/>
      <c r="AB1542" s="272" t="str">
        <f t="shared" si="53"/>
        <v/>
      </c>
    </row>
    <row r="1543" spans="1:28" s="271" customFormat="1" ht="20.25" customHeight="1">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51"/>
        <v/>
      </c>
      <c r="T1543" s="224" t="str">
        <f ca="1">IF(B1543="","",IF(ISERROR(MATCH($J1543,SorP!$B$1:$B$6230,0)),"",INDIRECT("'SorP'!$A$"&amp;MATCH($J1543,SorP!$B$1:$B$6230,0))))</f>
        <v/>
      </c>
      <c r="U1543" s="239"/>
      <c r="V1543" s="269" t="e">
        <f>IF(C1543="",NA(),MATCH($B1543&amp;$C1543,'Smelter Look-up'!$J:$J,0))</f>
        <v>#N/A</v>
      </c>
      <c r="W1543" s="270"/>
      <c r="X1543" s="270">
        <f t="shared" ca="1" si="52"/>
        <v>0</v>
      </c>
      <c r="Y1543" s="270"/>
      <c r="Z1543" s="270"/>
      <c r="AB1543" s="272" t="str">
        <f t="shared" si="53"/>
        <v/>
      </c>
    </row>
    <row r="1544" spans="1:28" s="271" customFormat="1" ht="20.25" customHeight="1">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51"/>
        <v/>
      </c>
      <c r="T1544" s="224" t="str">
        <f ca="1">IF(B1544="","",IF(ISERROR(MATCH($J1544,SorP!$B$1:$B$6230,0)),"",INDIRECT("'SorP'!$A$"&amp;MATCH($J1544,SorP!$B$1:$B$6230,0))))</f>
        <v/>
      </c>
      <c r="U1544" s="239"/>
      <c r="V1544" s="269" t="e">
        <f>IF(C1544="",NA(),MATCH($B1544&amp;$C1544,'Smelter Look-up'!$J:$J,0))</f>
        <v>#N/A</v>
      </c>
      <c r="W1544" s="270"/>
      <c r="X1544" s="270">
        <f t="shared" ca="1" si="52"/>
        <v>0</v>
      </c>
      <c r="Y1544" s="270"/>
      <c r="Z1544" s="270"/>
      <c r="AB1544" s="272" t="str">
        <f t="shared" si="53"/>
        <v/>
      </c>
    </row>
    <row r="1545" spans="1:28" s="271" customFormat="1" ht="20.25" customHeight="1">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51"/>
        <v/>
      </c>
      <c r="T1545" s="224" t="str">
        <f ca="1">IF(B1545="","",IF(ISERROR(MATCH($J1545,SorP!$B$1:$B$6230,0)),"",INDIRECT("'SorP'!$A$"&amp;MATCH($J1545,SorP!$B$1:$B$6230,0))))</f>
        <v/>
      </c>
      <c r="U1545" s="239"/>
      <c r="V1545" s="269" t="e">
        <f>IF(C1545="",NA(),MATCH($B1545&amp;$C1545,'Smelter Look-up'!$J:$J,0))</f>
        <v>#N/A</v>
      </c>
      <c r="W1545" s="270"/>
      <c r="X1545" s="270">
        <f t="shared" ca="1" si="52"/>
        <v>0</v>
      </c>
      <c r="Y1545" s="270"/>
      <c r="Z1545" s="270"/>
      <c r="AB1545" s="272" t="str">
        <f t="shared" si="53"/>
        <v/>
      </c>
    </row>
    <row r="1546" spans="1:28" s="271" customFormat="1" ht="20.25" customHeight="1">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51"/>
        <v/>
      </c>
      <c r="T1546" s="224" t="str">
        <f ca="1">IF(B1546="","",IF(ISERROR(MATCH($J1546,SorP!$B$1:$B$6230,0)),"",INDIRECT("'SorP'!$A$"&amp;MATCH($J1546,SorP!$B$1:$B$6230,0))))</f>
        <v/>
      </c>
      <c r="U1546" s="239"/>
      <c r="V1546" s="269" t="e">
        <f>IF(C1546="",NA(),MATCH($B1546&amp;$C1546,'Smelter Look-up'!$J:$J,0))</f>
        <v>#N/A</v>
      </c>
      <c r="W1546" s="270"/>
      <c r="X1546" s="270">
        <f t="shared" ca="1" si="52"/>
        <v>0</v>
      </c>
      <c r="Y1546" s="270"/>
      <c r="Z1546" s="270"/>
      <c r="AB1546" s="272" t="str">
        <f t="shared" si="53"/>
        <v/>
      </c>
    </row>
    <row r="1547" spans="1:28" s="271" customFormat="1" ht="20.25" customHeight="1">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51"/>
        <v/>
      </c>
      <c r="T1547" s="224" t="str">
        <f ca="1">IF(B1547="","",IF(ISERROR(MATCH($J1547,SorP!$B$1:$B$6230,0)),"",INDIRECT("'SorP'!$A$"&amp;MATCH($J1547,SorP!$B$1:$B$6230,0))))</f>
        <v/>
      </c>
      <c r="U1547" s="239"/>
      <c r="V1547" s="269" t="e">
        <f>IF(C1547="",NA(),MATCH($B1547&amp;$C1547,'Smelter Look-up'!$J:$J,0))</f>
        <v>#N/A</v>
      </c>
      <c r="W1547" s="270"/>
      <c r="X1547" s="270">
        <f t="shared" ca="1" si="52"/>
        <v>0</v>
      </c>
      <c r="Y1547" s="270"/>
      <c r="Z1547" s="270"/>
      <c r="AB1547" s="272" t="str">
        <f t="shared" si="53"/>
        <v/>
      </c>
    </row>
    <row r="1548" spans="1:28" s="271" customFormat="1" ht="20.25" customHeight="1">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51"/>
        <v/>
      </c>
      <c r="T1548" s="224" t="str">
        <f ca="1">IF(B1548="","",IF(ISERROR(MATCH($J1548,SorP!$B$1:$B$6230,0)),"",INDIRECT("'SorP'!$A$"&amp;MATCH($J1548,SorP!$B$1:$B$6230,0))))</f>
        <v/>
      </c>
      <c r="U1548" s="239"/>
      <c r="V1548" s="269" t="e">
        <f>IF(C1548="",NA(),MATCH($B1548&amp;$C1548,'Smelter Look-up'!$J:$J,0))</f>
        <v>#N/A</v>
      </c>
      <c r="W1548" s="270"/>
      <c r="X1548" s="270">
        <f t="shared" ca="1" si="52"/>
        <v>0</v>
      </c>
      <c r="Y1548" s="270"/>
      <c r="Z1548" s="270"/>
      <c r="AB1548" s="272" t="str">
        <f t="shared" si="53"/>
        <v/>
      </c>
    </row>
    <row r="1549" spans="1:28" s="271" customFormat="1" ht="20.25" customHeight="1">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51"/>
        <v/>
      </c>
      <c r="T1549" s="224" t="str">
        <f ca="1">IF(B1549="","",IF(ISERROR(MATCH($J1549,SorP!$B$1:$B$6230,0)),"",INDIRECT("'SorP'!$A$"&amp;MATCH($J1549,SorP!$B$1:$B$6230,0))))</f>
        <v/>
      </c>
      <c r="U1549" s="239"/>
      <c r="V1549" s="269" t="e">
        <f>IF(C1549="",NA(),MATCH($B1549&amp;$C1549,'Smelter Look-up'!$J:$J,0))</f>
        <v>#N/A</v>
      </c>
      <c r="W1549" s="270"/>
      <c r="X1549" s="270">
        <f t="shared" ca="1" si="52"/>
        <v>0</v>
      </c>
      <c r="Y1549" s="270"/>
      <c r="Z1549" s="270"/>
      <c r="AB1549" s="272" t="str">
        <f t="shared" si="53"/>
        <v/>
      </c>
    </row>
    <row r="1550" spans="1:28" s="271" customFormat="1" ht="20.25" customHeight="1">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51"/>
        <v/>
      </c>
      <c r="T1550" s="224" t="str">
        <f ca="1">IF(B1550="","",IF(ISERROR(MATCH($J1550,SorP!$B$1:$B$6230,0)),"",INDIRECT("'SorP'!$A$"&amp;MATCH($J1550,SorP!$B$1:$B$6230,0))))</f>
        <v/>
      </c>
      <c r="U1550" s="239"/>
      <c r="V1550" s="269" t="e">
        <f>IF(C1550="",NA(),MATCH($B1550&amp;$C1550,'Smelter Look-up'!$J:$J,0))</f>
        <v>#N/A</v>
      </c>
      <c r="W1550" s="270"/>
      <c r="X1550" s="270">
        <f t="shared" ca="1" si="52"/>
        <v>0</v>
      </c>
      <c r="Y1550" s="270"/>
      <c r="Z1550" s="270"/>
      <c r="AB1550" s="272" t="str">
        <f t="shared" si="53"/>
        <v/>
      </c>
    </row>
    <row r="1551" spans="1:28" s="271" customFormat="1" ht="20.25" customHeight="1">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51"/>
        <v/>
      </c>
      <c r="T1551" s="224" t="str">
        <f ca="1">IF(B1551="","",IF(ISERROR(MATCH($J1551,SorP!$B$1:$B$6230,0)),"",INDIRECT("'SorP'!$A$"&amp;MATCH($J1551,SorP!$B$1:$B$6230,0))))</f>
        <v/>
      </c>
      <c r="U1551" s="239"/>
      <c r="V1551" s="269" t="e">
        <f>IF(C1551="",NA(),MATCH($B1551&amp;$C1551,'Smelter Look-up'!$J:$J,0))</f>
        <v>#N/A</v>
      </c>
      <c r="W1551" s="270"/>
      <c r="X1551" s="270">
        <f t="shared" ca="1" si="52"/>
        <v>0</v>
      </c>
      <c r="Y1551" s="270"/>
      <c r="Z1551" s="270"/>
      <c r="AB1551" s="272" t="str">
        <f t="shared" si="53"/>
        <v/>
      </c>
    </row>
    <row r="1552" spans="1:28" s="271" customFormat="1" ht="20.25" customHeight="1">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51"/>
        <v/>
      </c>
      <c r="T1552" s="224" t="str">
        <f ca="1">IF(B1552="","",IF(ISERROR(MATCH($J1552,SorP!$B$1:$B$6230,0)),"",INDIRECT("'SorP'!$A$"&amp;MATCH($J1552,SorP!$B$1:$B$6230,0))))</f>
        <v/>
      </c>
      <c r="U1552" s="239"/>
      <c r="V1552" s="269" t="e">
        <f>IF(C1552="",NA(),MATCH($B1552&amp;$C1552,'Smelter Look-up'!$J:$J,0))</f>
        <v>#N/A</v>
      </c>
      <c r="W1552" s="270"/>
      <c r="X1552" s="270">
        <f t="shared" ca="1" si="52"/>
        <v>0</v>
      </c>
      <c r="Y1552" s="270"/>
      <c r="Z1552" s="270"/>
      <c r="AB1552" s="272" t="str">
        <f t="shared" si="53"/>
        <v/>
      </c>
    </row>
    <row r="1553" spans="1:28" s="271" customFormat="1" ht="20.25" customHeight="1">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51"/>
        <v/>
      </c>
      <c r="T1553" s="224" t="str">
        <f ca="1">IF(B1553="","",IF(ISERROR(MATCH($J1553,SorP!$B$1:$B$6230,0)),"",INDIRECT("'SorP'!$A$"&amp;MATCH($J1553,SorP!$B$1:$B$6230,0))))</f>
        <v/>
      </c>
      <c r="U1553" s="239"/>
      <c r="V1553" s="269" t="e">
        <f>IF(C1553="",NA(),MATCH($B1553&amp;$C1553,'Smelter Look-up'!$J:$J,0))</f>
        <v>#N/A</v>
      </c>
      <c r="W1553" s="270"/>
      <c r="X1553" s="270">
        <f t="shared" ca="1" si="52"/>
        <v>0</v>
      </c>
      <c r="Y1553" s="270"/>
      <c r="Z1553" s="270"/>
      <c r="AB1553" s="272" t="str">
        <f t="shared" si="53"/>
        <v/>
      </c>
    </row>
    <row r="1554" spans="1:28" s="271" customFormat="1" ht="20.25" customHeight="1">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51"/>
        <v/>
      </c>
      <c r="T1554" s="224" t="str">
        <f ca="1">IF(B1554="","",IF(ISERROR(MATCH($J1554,SorP!$B$1:$B$6230,0)),"",INDIRECT("'SorP'!$A$"&amp;MATCH($J1554,SorP!$B$1:$B$6230,0))))</f>
        <v/>
      </c>
      <c r="U1554" s="239"/>
      <c r="V1554" s="269" t="e">
        <f>IF(C1554="",NA(),MATCH($B1554&amp;$C1554,'Smelter Look-up'!$J:$J,0))</f>
        <v>#N/A</v>
      </c>
      <c r="W1554" s="270"/>
      <c r="X1554" s="270">
        <f t="shared" ca="1" si="52"/>
        <v>0</v>
      </c>
      <c r="Y1554" s="270"/>
      <c r="Z1554" s="270"/>
      <c r="AB1554" s="272" t="str">
        <f t="shared" si="53"/>
        <v/>
      </c>
    </row>
    <row r="1555" spans="1:28" s="271" customFormat="1" ht="20.25" customHeight="1">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51"/>
        <v/>
      </c>
      <c r="T1555" s="224" t="str">
        <f ca="1">IF(B1555="","",IF(ISERROR(MATCH($J1555,SorP!$B$1:$B$6230,0)),"",INDIRECT("'SorP'!$A$"&amp;MATCH($J1555,SorP!$B$1:$B$6230,0))))</f>
        <v/>
      </c>
      <c r="U1555" s="239"/>
      <c r="V1555" s="269" t="e">
        <f>IF(C1555="",NA(),MATCH($B1555&amp;$C1555,'Smelter Look-up'!$J:$J,0))</f>
        <v>#N/A</v>
      </c>
      <c r="W1555" s="270"/>
      <c r="X1555" s="270">
        <f t="shared" ca="1" si="52"/>
        <v>0</v>
      </c>
      <c r="Y1555" s="270"/>
      <c r="Z1555" s="270"/>
      <c r="AB1555" s="272" t="str">
        <f t="shared" si="53"/>
        <v/>
      </c>
    </row>
    <row r="1556" spans="1:28" s="271" customFormat="1" ht="20.25" customHeight="1">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51"/>
        <v/>
      </c>
      <c r="T1556" s="224" t="str">
        <f ca="1">IF(B1556="","",IF(ISERROR(MATCH($J1556,SorP!$B$1:$B$6230,0)),"",INDIRECT("'SorP'!$A$"&amp;MATCH($J1556,SorP!$B$1:$B$6230,0))))</f>
        <v/>
      </c>
      <c r="U1556" s="239"/>
      <c r="V1556" s="269" t="e">
        <f>IF(C1556="",NA(),MATCH($B1556&amp;$C1556,'Smelter Look-up'!$J:$J,0))</f>
        <v>#N/A</v>
      </c>
      <c r="W1556" s="270"/>
      <c r="X1556" s="270">
        <f t="shared" ca="1" si="52"/>
        <v>0</v>
      </c>
      <c r="Y1556" s="270"/>
      <c r="Z1556" s="270"/>
      <c r="AB1556" s="272" t="str">
        <f t="shared" si="53"/>
        <v/>
      </c>
    </row>
    <row r="1557" spans="1:28" s="271" customFormat="1" ht="20.25" customHeight="1">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51"/>
        <v/>
      </c>
      <c r="T1557" s="224" t="str">
        <f ca="1">IF(B1557="","",IF(ISERROR(MATCH($J1557,SorP!$B$1:$B$6230,0)),"",INDIRECT("'SorP'!$A$"&amp;MATCH($J1557,SorP!$B$1:$B$6230,0))))</f>
        <v/>
      </c>
      <c r="U1557" s="239"/>
      <c r="V1557" s="269" t="e">
        <f>IF(C1557="",NA(),MATCH($B1557&amp;$C1557,'Smelter Look-up'!$J:$J,0))</f>
        <v>#N/A</v>
      </c>
      <c r="W1557" s="270"/>
      <c r="X1557" s="270">
        <f t="shared" ca="1" si="52"/>
        <v>0</v>
      </c>
      <c r="Y1557" s="270"/>
      <c r="Z1557" s="270"/>
      <c r="AB1557" s="272" t="str">
        <f t="shared" si="53"/>
        <v/>
      </c>
    </row>
    <row r="1558" spans="1:28" s="271" customFormat="1" ht="20.25" customHeight="1">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51"/>
        <v/>
      </c>
      <c r="T1558" s="224" t="str">
        <f ca="1">IF(B1558="","",IF(ISERROR(MATCH($J1558,SorP!$B$1:$B$6230,0)),"",INDIRECT("'SorP'!$A$"&amp;MATCH($J1558,SorP!$B$1:$B$6230,0))))</f>
        <v/>
      </c>
      <c r="U1558" s="239"/>
      <c r="V1558" s="269" t="e">
        <f>IF(C1558="",NA(),MATCH($B1558&amp;$C1558,'Smelter Look-up'!$J:$J,0))</f>
        <v>#N/A</v>
      </c>
      <c r="W1558" s="270"/>
      <c r="X1558" s="270">
        <f t="shared" ca="1" si="52"/>
        <v>0</v>
      </c>
      <c r="Y1558" s="270"/>
      <c r="Z1558" s="270"/>
      <c r="AB1558" s="272" t="str">
        <f t="shared" si="53"/>
        <v/>
      </c>
    </row>
    <row r="1559" spans="1:28" s="271" customFormat="1" ht="20.25" customHeight="1">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51"/>
        <v/>
      </c>
      <c r="T1559" s="224" t="str">
        <f ca="1">IF(B1559="","",IF(ISERROR(MATCH($J1559,SorP!$B$1:$B$6230,0)),"",INDIRECT("'SorP'!$A$"&amp;MATCH($J1559,SorP!$B$1:$B$6230,0))))</f>
        <v/>
      </c>
      <c r="U1559" s="239"/>
      <c r="V1559" s="269" t="e">
        <f>IF(C1559="",NA(),MATCH($B1559&amp;$C1559,'Smelter Look-up'!$J:$J,0))</f>
        <v>#N/A</v>
      </c>
      <c r="W1559" s="270"/>
      <c r="X1559" s="270">
        <f t="shared" ca="1" si="52"/>
        <v>0</v>
      </c>
      <c r="Y1559" s="270"/>
      <c r="Z1559" s="270"/>
      <c r="AB1559" s="272" t="str">
        <f t="shared" si="53"/>
        <v/>
      </c>
    </row>
    <row r="1560" spans="1:28" s="271" customFormat="1" ht="20.25" customHeight="1">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51"/>
        <v/>
      </c>
      <c r="T1560" s="224" t="str">
        <f ca="1">IF(B1560="","",IF(ISERROR(MATCH($J1560,SorP!$B$1:$B$6230,0)),"",INDIRECT("'SorP'!$A$"&amp;MATCH($J1560,SorP!$B$1:$B$6230,0))))</f>
        <v/>
      </c>
      <c r="U1560" s="239"/>
      <c r="V1560" s="269" t="e">
        <f>IF(C1560="",NA(),MATCH($B1560&amp;$C1560,'Smelter Look-up'!$J:$J,0))</f>
        <v>#N/A</v>
      </c>
      <c r="W1560" s="270"/>
      <c r="X1560" s="270">
        <f t="shared" ca="1" si="52"/>
        <v>0</v>
      </c>
      <c r="Y1560" s="270"/>
      <c r="Z1560" s="270"/>
      <c r="AB1560" s="272" t="str">
        <f t="shared" si="53"/>
        <v/>
      </c>
    </row>
    <row r="1561" spans="1:28" s="271" customFormat="1" ht="20.25" customHeight="1">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51"/>
        <v/>
      </c>
      <c r="T1561" s="224" t="str">
        <f ca="1">IF(B1561="","",IF(ISERROR(MATCH($J1561,SorP!$B$1:$B$6230,0)),"",INDIRECT("'SorP'!$A$"&amp;MATCH($J1561,SorP!$B$1:$B$6230,0))))</f>
        <v/>
      </c>
      <c r="U1561" s="239"/>
      <c r="V1561" s="269" t="e">
        <f>IF(C1561="",NA(),MATCH($B1561&amp;$C1561,'Smelter Look-up'!$J:$J,0))</f>
        <v>#N/A</v>
      </c>
      <c r="W1561" s="270"/>
      <c r="X1561" s="270">
        <f t="shared" ca="1" si="52"/>
        <v>0</v>
      </c>
      <c r="Y1561" s="270"/>
      <c r="Z1561" s="270"/>
      <c r="AB1561" s="272" t="str">
        <f t="shared" si="53"/>
        <v/>
      </c>
    </row>
    <row r="1562" spans="1:28" s="271" customFormat="1" ht="20.25" customHeight="1">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51"/>
        <v/>
      </c>
      <c r="T1562" s="224" t="str">
        <f ca="1">IF(B1562="","",IF(ISERROR(MATCH($J1562,SorP!$B$1:$B$6230,0)),"",INDIRECT("'SorP'!$A$"&amp;MATCH($J1562,SorP!$B$1:$B$6230,0))))</f>
        <v/>
      </c>
      <c r="U1562" s="239"/>
      <c r="V1562" s="269" t="e">
        <f>IF(C1562="",NA(),MATCH($B1562&amp;$C1562,'Smelter Look-up'!$J:$J,0))</f>
        <v>#N/A</v>
      </c>
      <c r="W1562" s="270"/>
      <c r="X1562" s="270">
        <f t="shared" ca="1" si="52"/>
        <v>0</v>
      </c>
      <c r="Y1562" s="270"/>
      <c r="Z1562" s="270"/>
      <c r="AB1562" s="272" t="str">
        <f t="shared" si="53"/>
        <v/>
      </c>
    </row>
    <row r="1563" spans="1:28" s="271" customFormat="1" ht="20.25" customHeight="1">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51"/>
        <v/>
      </c>
      <c r="T1563" s="224" t="str">
        <f ca="1">IF(B1563="","",IF(ISERROR(MATCH($J1563,SorP!$B$1:$B$6230,0)),"",INDIRECT("'SorP'!$A$"&amp;MATCH($J1563,SorP!$B$1:$B$6230,0))))</f>
        <v/>
      </c>
      <c r="U1563" s="239"/>
      <c r="V1563" s="269" t="e">
        <f>IF(C1563="",NA(),MATCH($B1563&amp;$C1563,'Smelter Look-up'!$J:$J,0))</f>
        <v>#N/A</v>
      </c>
      <c r="W1563" s="270"/>
      <c r="X1563" s="270">
        <f t="shared" ca="1" si="52"/>
        <v>0</v>
      </c>
      <c r="Y1563" s="270"/>
      <c r="Z1563" s="270"/>
      <c r="AB1563" s="272" t="str">
        <f t="shared" si="53"/>
        <v/>
      </c>
    </row>
    <row r="1564" spans="1:28" s="271" customFormat="1" ht="20.25" customHeight="1">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51"/>
        <v/>
      </c>
      <c r="T1564" s="224" t="str">
        <f ca="1">IF(B1564="","",IF(ISERROR(MATCH($J1564,SorP!$B$1:$B$6230,0)),"",INDIRECT("'SorP'!$A$"&amp;MATCH($J1564,SorP!$B$1:$B$6230,0))))</f>
        <v/>
      </c>
      <c r="U1564" s="239"/>
      <c r="V1564" s="269" t="e">
        <f>IF(C1564="",NA(),MATCH($B1564&amp;$C1564,'Smelter Look-up'!$J:$J,0))</f>
        <v>#N/A</v>
      </c>
      <c r="W1564" s="270"/>
      <c r="X1564" s="270">
        <f t="shared" ca="1" si="52"/>
        <v>0</v>
      </c>
      <c r="Y1564" s="270"/>
      <c r="Z1564" s="270"/>
      <c r="AB1564" s="272" t="str">
        <f t="shared" si="53"/>
        <v/>
      </c>
    </row>
    <row r="1565" spans="1:28" s="271" customFormat="1" ht="20.25" customHeight="1">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51"/>
        <v/>
      </c>
      <c r="T1565" s="224" t="str">
        <f ca="1">IF(B1565="","",IF(ISERROR(MATCH($J1565,SorP!$B$1:$B$6230,0)),"",INDIRECT("'SorP'!$A$"&amp;MATCH($J1565,SorP!$B$1:$B$6230,0))))</f>
        <v/>
      </c>
      <c r="U1565" s="239"/>
      <c r="V1565" s="269" t="e">
        <f>IF(C1565="",NA(),MATCH($B1565&amp;$C1565,'Smelter Look-up'!$J:$J,0))</f>
        <v>#N/A</v>
      </c>
      <c r="W1565" s="270"/>
      <c r="X1565" s="270">
        <f t="shared" ca="1" si="52"/>
        <v>0</v>
      </c>
      <c r="Y1565" s="270"/>
      <c r="Z1565" s="270"/>
      <c r="AB1565" s="272" t="str">
        <f t="shared" si="53"/>
        <v/>
      </c>
    </row>
    <row r="1566" spans="1:28" s="271" customFormat="1" ht="20.25" customHeight="1">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51"/>
        <v/>
      </c>
      <c r="T1566" s="224" t="str">
        <f ca="1">IF(B1566="","",IF(ISERROR(MATCH($J1566,SorP!$B$1:$B$6230,0)),"",INDIRECT("'SorP'!$A$"&amp;MATCH($J1566,SorP!$B$1:$B$6230,0))))</f>
        <v/>
      </c>
      <c r="U1566" s="239"/>
      <c r="V1566" s="269" t="e">
        <f>IF(C1566="",NA(),MATCH($B1566&amp;$C1566,'Smelter Look-up'!$J:$J,0))</f>
        <v>#N/A</v>
      </c>
      <c r="W1566" s="270"/>
      <c r="X1566" s="270">
        <f t="shared" ca="1" si="52"/>
        <v>0</v>
      </c>
      <c r="Y1566" s="270"/>
      <c r="Z1566" s="270"/>
      <c r="AB1566" s="272" t="str">
        <f t="shared" si="53"/>
        <v/>
      </c>
    </row>
    <row r="1567" spans="1:28" s="271" customFormat="1" ht="20.25" customHeight="1">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51"/>
        <v/>
      </c>
      <c r="T1567" s="224" t="str">
        <f ca="1">IF(B1567="","",IF(ISERROR(MATCH($J1567,SorP!$B$1:$B$6230,0)),"",INDIRECT("'SorP'!$A$"&amp;MATCH($J1567,SorP!$B$1:$B$6230,0))))</f>
        <v/>
      </c>
      <c r="U1567" s="239"/>
      <c r="V1567" s="269" t="e">
        <f>IF(C1567="",NA(),MATCH($B1567&amp;$C1567,'Smelter Look-up'!$J:$J,0))</f>
        <v>#N/A</v>
      </c>
      <c r="W1567" s="270"/>
      <c r="X1567" s="270">
        <f t="shared" ca="1" si="52"/>
        <v>0</v>
      </c>
      <c r="Y1567" s="270"/>
      <c r="Z1567" s="270"/>
      <c r="AB1567" s="272" t="str">
        <f t="shared" si="53"/>
        <v/>
      </c>
    </row>
    <row r="1568" spans="1:28" s="271" customFormat="1" ht="20.25" customHeight="1">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51"/>
        <v/>
      </c>
      <c r="T1568" s="224" t="str">
        <f ca="1">IF(B1568="","",IF(ISERROR(MATCH($J1568,SorP!$B$1:$B$6230,0)),"",INDIRECT("'SorP'!$A$"&amp;MATCH($J1568,SorP!$B$1:$B$6230,0))))</f>
        <v/>
      </c>
      <c r="U1568" s="239"/>
      <c r="V1568" s="269" t="e">
        <f>IF(C1568="",NA(),MATCH($B1568&amp;$C1568,'Smelter Look-up'!$J:$J,0))</f>
        <v>#N/A</v>
      </c>
      <c r="W1568" s="270"/>
      <c r="X1568" s="270">
        <f t="shared" ca="1" si="52"/>
        <v>0</v>
      </c>
      <c r="Y1568" s="270"/>
      <c r="Z1568" s="270"/>
      <c r="AB1568" s="272" t="str">
        <f t="shared" si="53"/>
        <v/>
      </c>
    </row>
    <row r="1569" spans="1:28" s="271" customFormat="1" ht="20.25" customHeight="1">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51"/>
        <v/>
      </c>
      <c r="T1569" s="224" t="str">
        <f ca="1">IF(B1569="","",IF(ISERROR(MATCH($J1569,SorP!$B$1:$B$6230,0)),"",INDIRECT("'SorP'!$A$"&amp;MATCH($J1569,SorP!$B$1:$B$6230,0))))</f>
        <v/>
      </c>
      <c r="U1569" s="239"/>
      <c r="V1569" s="269" t="e">
        <f>IF(C1569="",NA(),MATCH($B1569&amp;$C1569,'Smelter Look-up'!$J:$J,0))</f>
        <v>#N/A</v>
      </c>
      <c r="W1569" s="270"/>
      <c r="X1569" s="270">
        <f t="shared" ca="1" si="52"/>
        <v>0</v>
      </c>
      <c r="Y1569" s="270"/>
      <c r="Z1569" s="270"/>
      <c r="AB1569" s="272" t="str">
        <f t="shared" si="53"/>
        <v/>
      </c>
    </row>
    <row r="1570" spans="1:28" s="271" customFormat="1" ht="20.25" customHeight="1">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51"/>
        <v/>
      </c>
      <c r="T1570" s="224" t="str">
        <f ca="1">IF(B1570="","",IF(ISERROR(MATCH($J1570,SorP!$B$1:$B$6230,0)),"",INDIRECT("'SorP'!$A$"&amp;MATCH($J1570,SorP!$B$1:$B$6230,0))))</f>
        <v/>
      </c>
      <c r="U1570" s="239"/>
      <c r="V1570" s="269" t="e">
        <f>IF(C1570="",NA(),MATCH($B1570&amp;$C1570,'Smelter Look-up'!$J:$J,0))</f>
        <v>#N/A</v>
      </c>
      <c r="W1570" s="270"/>
      <c r="X1570" s="270">
        <f t="shared" ca="1" si="52"/>
        <v>0</v>
      </c>
      <c r="Y1570" s="270"/>
      <c r="Z1570" s="270"/>
      <c r="AB1570" s="272" t="str">
        <f t="shared" si="53"/>
        <v/>
      </c>
    </row>
    <row r="1571" spans="1:28" s="271" customFormat="1" ht="20.25" customHeight="1">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51"/>
        <v/>
      </c>
      <c r="T1571" s="224" t="str">
        <f ca="1">IF(B1571="","",IF(ISERROR(MATCH($J1571,SorP!$B$1:$B$6230,0)),"",INDIRECT("'SorP'!$A$"&amp;MATCH($J1571,SorP!$B$1:$B$6230,0))))</f>
        <v/>
      </c>
      <c r="U1571" s="239"/>
      <c r="V1571" s="269" t="e">
        <f>IF(C1571="",NA(),MATCH($B1571&amp;$C1571,'Smelter Look-up'!$J:$J,0))</f>
        <v>#N/A</v>
      </c>
      <c r="W1571" s="270"/>
      <c r="X1571" s="270">
        <f t="shared" ca="1" si="52"/>
        <v>0</v>
      </c>
      <c r="Y1571" s="270"/>
      <c r="Z1571" s="270"/>
      <c r="AB1571" s="272" t="str">
        <f t="shared" si="53"/>
        <v/>
      </c>
    </row>
    <row r="1572" spans="1:28" s="271" customFormat="1" ht="20.25" customHeight="1">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ca="1" si="51"/>
        <v/>
      </c>
      <c r="T1572" s="224" t="str">
        <f ca="1">IF(B1572="","",IF(ISERROR(MATCH($J1572,SorP!$B$1:$B$6230,0)),"",INDIRECT("'SorP'!$A$"&amp;MATCH($J1572,SorP!$B$1:$B$6230,0))))</f>
        <v/>
      </c>
      <c r="U1572" s="239"/>
      <c r="V1572" s="269" t="e">
        <f>IF(C1572="",NA(),MATCH($B1572&amp;$C1572,'Smelter Look-up'!$J:$J,0))</f>
        <v>#N/A</v>
      </c>
      <c r="W1572" s="270"/>
      <c r="X1572" s="270">
        <f t="shared" ca="1" si="52"/>
        <v>0</v>
      </c>
      <c r="Y1572" s="270"/>
      <c r="Z1572" s="270"/>
      <c r="AB1572" s="272" t="str">
        <f t="shared" si="53"/>
        <v/>
      </c>
    </row>
    <row r="1573" spans="1:28" s="271" customFormat="1" ht="20.25" customHeight="1">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ref="S1573:S1636" ca="1" si="54">IF(B1573="","",IF(ISERROR(MATCH($E1573,CL,0)),"Unknown",INDIRECT("'C'!$A$"&amp;MATCH($E1573,CL,0)+1)))</f>
        <v/>
      </c>
      <c r="T1573" s="224" t="str">
        <f ca="1">IF(B1573="","",IF(ISERROR(MATCH($J1573,SorP!$B$1:$B$6230,0)),"",INDIRECT("'SorP'!$A$"&amp;MATCH($J1573,SorP!$B$1:$B$6230,0))))</f>
        <v/>
      </c>
      <c r="U1573" s="239"/>
      <c r="V1573" s="269" t="e">
        <f>IF(C1573="",NA(),MATCH($B1573&amp;$C1573,'Smelter Look-up'!$J:$J,0))</f>
        <v>#N/A</v>
      </c>
      <c r="W1573" s="270"/>
      <c r="X1573" s="270">
        <f t="shared" ref="X1573:X1636" ca="1" si="55">IF(AND(C1573="Smelter not listed",OR(LEN(D1573)=0,LEN(E1573)=0)),1,0)</f>
        <v>0</v>
      </c>
      <c r="Y1573" s="270"/>
      <c r="Z1573" s="270"/>
      <c r="AB1573" s="272" t="str">
        <f t="shared" ref="AB1573:AB1636" si="56">B1573&amp;C1573</f>
        <v/>
      </c>
    </row>
    <row r="1574" spans="1:28" s="271" customFormat="1" ht="20.25" customHeight="1">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54"/>
        <v/>
      </c>
      <c r="T1574" s="224" t="str">
        <f ca="1">IF(B1574="","",IF(ISERROR(MATCH($J1574,SorP!$B$1:$B$6230,0)),"",INDIRECT("'SorP'!$A$"&amp;MATCH($J1574,SorP!$B$1:$B$6230,0))))</f>
        <v/>
      </c>
      <c r="U1574" s="239"/>
      <c r="V1574" s="269" t="e">
        <f>IF(C1574="",NA(),MATCH($B1574&amp;$C1574,'Smelter Look-up'!$J:$J,0))</f>
        <v>#N/A</v>
      </c>
      <c r="W1574" s="270"/>
      <c r="X1574" s="270">
        <f t="shared" ca="1" si="55"/>
        <v>0</v>
      </c>
      <c r="Y1574" s="270"/>
      <c r="Z1574" s="270"/>
      <c r="AB1574" s="272" t="str">
        <f t="shared" si="56"/>
        <v/>
      </c>
    </row>
    <row r="1575" spans="1:28" s="271" customFormat="1" ht="20.25" customHeight="1">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54"/>
        <v/>
      </c>
      <c r="T1575" s="224" t="str">
        <f ca="1">IF(B1575="","",IF(ISERROR(MATCH($J1575,SorP!$B$1:$B$6230,0)),"",INDIRECT("'SorP'!$A$"&amp;MATCH($J1575,SorP!$B$1:$B$6230,0))))</f>
        <v/>
      </c>
      <c r="U1575" s="239"/>
      <c r="V1575" s="269" t="e">
        <f>IF(C1575="",NA(),MATCH($B1575&amp;$C1575,'Smelter Look-up'!$J:$J,0))</f>
        <v>#N/A</v>
      </c>
      <c r="W1575" s="270"/>
      <c r="X1575" s="270">
        <f t="shared" ca="1" si="55"/>
        <v>0</v>
      </c>
      <c r="Y1575" s="270"/>
      <c r="Z1575" s="270"/>
      <c r="AB1575" s="272" t="str">
        <f t="shared" si="56"/>
        <v/>
      </c>
    </row>
    <row r="1576" spans="1:28" s="271" customFormat="1" ht="20.25" customHeight="1">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54"/>
        <v/>
      </c>
      <c r="T1576" s="224" t="str">
        <f ca="1">IF(B1576="","",IF(ISERROR(MATCH($J1576,SorP!$B$1:$B$6230,0)),"",INDIRECT("'SorP'!$A$"&amp;MATCH($J1576,SorP!$B$1:$B$6230,0))))</f>
        <v/>
      </c>
      <c r="U1576" s="239"/>
      <c r="V1576" s="269" t="e">
        <f>IF(C1576="",NA(),MATCH($B1576&amp;$C1576,'Smelter Look-up'!$J:$J,0))</f>
        <v>#N/A</v>
      </c>
      <c r="W1576" s="270"/>
      <c r="X1576" s="270">
        <f t="shared" ca="1" si="55"/>
        <v>0</v>
      </c>
      <c r="Y1576" s="270"/>
      <c r="Z1576" s="270"/>
      <c r="AB1576" s="272" t="str">
        <f t="shared" si="56"/>
        <v/>
      </c>
    </row>
    <row r="1577" spans="1:28" s="271" customFormat="1" ht="20.25" customHeight="1">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54"/>
        <v/>
      </c>
      <c r="T1577" s="224" t="str">
        <f ca="1">IF(B1577="","",IF(ISERROR(MATCH($J1577,SorP!$B$1:$B$6230,0)),"",INDIRECT("'SorP'!$A$"&amp;MATCH($J1577,SorP!$B$1:$B$6230,0))))</f>
        <v/>
      </c>
      <c r="U1577" s="239"/>
      <c r="V1577" s="269" t="e">
        <f>IF(C1577="",NA(),MATCH($B1577&amp;$C1577,'Smelter Look-up'!$J:$J,0))</f>
        <v>#N/A</v>
      </c>
      <c r="W1577" s="270"/>
      <c r="X1577" s="270">
        <f t="shared" ca="1" si="55"/>
        <v>0</v>
      </c>
      <c r="Y1577" s="270"/>
      <c r="Z1577" s="270"/>
      <c r="AB1577" s="272" t="str">
        <f t="shared" si="56"/>
        <v/>
      </c>
    </row>
    <row r="1578" spans="1:28" s="271" customFormat="1" ht="20.25" customHeight="1">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54"/>
        <v/>
      </c>
      <c r="T1578" s="224" t="str">
        <f ca="1">IF(B1578="","",IF(ISERROR(MATCH($J1578,SorP!$B$1:$B$6230,0)),"",INDIRECT("'SorP'!$A$"&amp;MATCH($J1578,SorP!$B$1:$B$6230,0))))</f>
        <v/>
      </c>
      <c r="U1578" s="239"/>
      <c r="V1578" s="269" t="e">
        <f>IF(C1578="",NA(),MATCH($B1578&amp;$C1578,'Smelter Look-up'!$J:$J,0))</f>
        <v>#N/A</v>
      </c>
      <c r="W1578" s="270"/>
      <c r="X1578" s="270">
        <f t="shared" ca="1" si="55"/>
        <v>0</v>
      </c>
      <c r="Y1578" s="270"/>
      <c r="Z1578" s="270"/>
      <c r="AB1578" s="272" t="str">
        <f t="shared" si="56"/>
        <v/>
      </c>
    </row>
    <row r="1579" spans="1:28" s="271" customFormat="1" ht="20.25" customHeight="1">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54"/>
        <v/>
      </c>
      <c r="T1579" s="224" t="str">
        <f ca="1">IF(B1579="","",IF(ISERROR(MATCH($J1579,SorP!$B$1:$B$6230,0)),"",INDIRECT("'SorP'!$A$"&amp;MATCH($J1579,SorP!$B$1:$B$6230,0))))</f>
        <v/>
      </c>
      <c r="U1579" s="239"/>
      <c r="V1579" s="269" t="e">
        <f>IF(C1579="",NA(),MATCH($B1579&amp;$C1579,'Smelter Look-up'!$J:$J,0))</f>
        <v>#N/A</v>
      </c>
      <c r="W1579" s="270"/>
      <c r="X1579" s="270">
        <f t="shared" ca="1" si="55"/>
        <v>0</v>
      </c>
      <c r="Y1579" s="270"/>
      <c r="Z1579" s="270"/>
      <c r="AB1579" s="272" t="str">
        <f t="shared" si="56"/>
        <v/>
      </c>
    </row>
    <row r="1580" spans="1:28" s="271" customFormat="1" ht="20.25" customHeight="1">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54"/>
        <v/>
      </c>
      <c r="T1580" s="224" t="str">
        <f ca="1">IF(B1580="","",IF(ISERROR(MATCH($J1580,SorP!$B$1:$B$6230,0)),"",INDIRECT("'SorP'!$A$"&amp;MATCH($J1580,SorP!$B$1:$B$6230,0))))</f>
        <v/>
      </c>
      <c r="U1580" s="239"/>
      <c r="V1580" s="269" t="e">
        <f>IF(C1580="",NA(),MATCH($B1580&amp;$C1580,'Smelter Look-up'!$J:$J,0))</f>
        <v>#N/A</v>
      </c>
      <c r="W1580" s="270"/>
      <c r="X1580" s="270">
        <f t="shared" ca="1" si="55"/>
        <v>0</v>
      </c>
      <c r="Y1580" s="270"/>
      <c r="Z1580" s="270"/>
      <c r="AB1580" s="272" t="str">
        <f t="shared" si="56"/>
        <v/>
      </c>
    </row>
    <row r="1581" spans="1:28" s="271" customFormat="1" ht="20.25" customHeight="1">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54"/>
        <v/>
      </c>
      <c r="T1581" s="224" t="str">
        <f ca="1">IF(B1581="","",IF(ISERROR(MATCH($J1581,SorP!$B$1:$B$6230,0)),"",INDIRECT("'SorP'!$A$"&amp;MATCH($J1581,SorP!$B$1:$B$6230,0))))</f>
        <v/>
      </c>
      <c r="U1581" s="239"/>
      <c r="V1581" s="269" t="e">
        <f>IF(C1581="",NA(),MATCH($B1581&amp;$C1581,'Smelter Look-up'!$J:$J,0))</f>
        <v>#N/A</v>
      </c>
      <c r="W1581" s="270"/>
      <c r="X1581" s="270">
        <f t="shared" ca="1" si="55"/>
        <v>0</v>
      </c>
      <c r="Y1581" s="270"/>
      <c r="Z1581" s="270"/>
      <c r="AB1581" s="272" t="str">
        <f t="shared" si="56"/>
        <v/>
      </c>
    </row>
    <row r="1582" spans="1:28" s="271" customFormat="1" ht="20.25" customHeight="1">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54"/>
        <v/>
      </c>
      <c r="T1582" s="224" t="str">
        <f ca="1">IF(B1582="","",IF(ISERROR(MATCH($J1582,SorP!$B$1:$B$6230,0)),"",INDIRECT("'SorP'!$A$"&amp;MATCH($J1582,SorP!$B$1:$B$6230,0))))</f>
        <v/>
      </c>
      <c r="U1582" s="239"/>
      <c r="V1582" s="269" t="e">
        <f>IF(C1582="",NA(),MATCH($B1582&amp;$C1582,'Smelter Look-up'!$J:$J,0))</f>
        <v>#N/A</v>
      </c>
      <c r="W1582" s="270"/>
      <c r="X1582" s="270">
        <f t="shared" ca="1" si="55"/>
        <v>0</v>
      </c>
      <c r="Y1582" s="270"/>
      <c r="Z1582" s="270"/>
      <c r="AB1582" s="272" t="str">
        <f t="shared" si="56"/>
        <v/>
      </c>
    </row>
    <row r="1583" spans="1:28" s="271" customFormat="1" ht="20.25" customHeight="1">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54"/>
        <v/>
      </c>
      <c r="T1583" s="224" t="str">
        <f ca="1">IF(B1583="","",IF(ISERROR(MATCH($J1583,SorP!$B$1:$B$6230,0)),"",INDIRECT("'SorP'!$A$"&amp;MATCH($J1583,SorP!$B$1:$B$6230,0))))</f>
        <v/>
      </c>
      <c r="U1583" s="239"/>
      <c r="V1583" s="269" t="e">
        <f>IF(C1583="",NA(),MATCH($B1583&amp;$C1583,'Smelter Look-up'!$J:$J,0))</f>
        <v>#N/A</v>
      </c>
      <c r="W1583" s="270"/>
      <c r="X1583" s="270">
        <f t="shared" ca="1" si="55"/>
        <v>0</v>
      </c>
      <c r="Y1583" s="270"/>
      <c r="Z1583" s="270"/>
      <c r="AB1583" s="272" t="str">
        <f t="shared" si="56"/>
        <v/>
      </c>
    </row>
    <row r="1584" spans="1:28" s="271" customFormat="1" ht="20.25" customHeight="1">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54"/>
        <v/>
      </c>
      <c r="T1584" s="224" t="str">
        <f ca="1">IF(B1584="","",IF(ISERROR(MATCH($J1584,SorP!$B$1:$B$6230,0)),"",INDIRECT("'SorP'!$A$"&amp;MATCH($J1584,SorP!$B$1:$B$6230,0))))</f>
        <v/>
      </c>
      <c r="U1584" s="239"/>
      <c r="V1584" s="269" t="e">
        <f>IF(C1584="",NA(),MATCH($B1584&amp;$C1584,'Smelter Look-up'!$J:$J,0))</f>
        <v>#N/A</v>
      </c>
      <c r="W1584" s="270"/>
      <c r="X1584" s="270">
        <f t="shared" ca="1" si="55"/>
        <v>0</v>
      </c>
      <c r="Y1584" s="270"/>
      <c r="Z1584" s="270"/>
      <c r="AB1584" s="272" t="str">
        <f t="shared" si="56"/>
        <v/>
      </c>
    </row>
    <row r="1585" spans="1:28" s="271" customFormat="1" ht="20.25" customHeight="1">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54"/>
        <v/>
      </c>
      <c r="T1585" s="224" t="str">
        <f ca="1">IF(B1585="","",IF(ISERROR(MATCH($J1585,SorP!$B$1:$B$6230,0)),"",INDIRECT("'SorP'!$A$"&amp;MATCH($J1585,SorP!$B$1:$B$6230,0))))</f>
        <v/>
      </c>
      <c r="U1585" s="239"/>
      <c r="V1585" s="269" t="e">
        <f>IF(C1585="",NA(),MATCH($B1585&amp;$C1585,'Smelter Look-up'!$J:$J,0))</f>
        <v>#N/A</v>
      </c>
      <c r="W1585" s="270"/>
      <c r="X1585" s="270">
        <f t="shared" ca="1" si="55"/>
        <v>0</v>
      </c>
      <c r="Y1585" s="270"/>
      <c r="Z1585" s="270"/>
      <c r="AB1585" s="272" t="str">
        <f t="shared" si="56"/>
        <v/>
      </c>
    </row>
    <row r="1586" spans="1:28" s="271" customFormat="1" ht="20.25" customHeight="1">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54"/>
        <v/>
      </c>
      <c r="T1586" s="224" t="str">
        <f ca="1">IF(B1586="","",IF(ISERROR(MATCH($J1586,SorP!$B$1:$B$6230,0)),"",INDIRECT("'SorP'!$A$"&amp;MATCH($J1586,SorP!$B$1:$B$6230,0))))</f>
        <v/>
      </c>
      <c r="U1586" s="239"/>
      <c r="V1586" s="269" t="e">
        <f>IF(C1586="",NA(),MATCH($B1586&amp;$C1586,'Smelter Look-up'!$J:$J,0))</f>
        <v>#N/A</v>
      </c>
      <c r="W1586" s="270"/>
      <c r="X1586" s="270">
        <f t="shared" ca="1" si="55"/>
        <v>0</v>
      </c>
      <c r="Y1586" s="270"/>
      <c r="Z1586" s="270"/>
      <c r="AB1586" s="272" t="str">
        <f t="shared" si="56"/>
        <v/>
      </c>
    </row>
    <row r="1587" spans="1:28" s="271" customFormat="1" ht="20.25" customHeight="1">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54"/>
        <v/>
      </c>
      <c r="T1587" s="224" t="str">
        <f ca="1">IF(B1587="","",IF(ISERROR(MATCH($J1587,SorP!$B$1:$B$6230,0)),"",INDIRECT("'SorP'!$A$"&amp;MATCH($J1587,SorP!$B$1:$B$6230,0))))</f>
        <v/>
      </c>
      <c r="U1587" s="239"/>
      <c r="V1587" s="269" t="e">
        <f>IF(C1587="",NA(),MATCH($B1587&amp;$C1587,'Smelter Look-up'!$J:$J,0))</f>
        <v>#N/A</v>
      </c>
      <c r="W1587" s="270"/>
      <c r="X1587" s="270">
        <f t="shared" ca="1" si="55"/>
        <v>0</v>
      </c>
      <c r="Y1587" s="270"/>
      <c r="Z1587" s="270"/>
      <c r="AB1587" s="272" t="str">
        <f t="shared" si="56"/>
        <v/>
      </c>
    </row>
    <row r="1588" spans="1:28" s="271" customFormat="1" ht="20.25" customHeight="1">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54"/>
        <v/>
      </c>
      <c r="T1588" s="224" t="str">
        <f ca="1">IF(B1588="","",IF(ISERROR(MATCH($J1588,SorP!$B$1:$B$6230,0)),"",INDIRECT("'SorP'!$A$"&amp;MATCH($J1588,SorP!$B$1:$B$6230,0))))</f>
        <v/>
      </c>
      <c r="U1588" s="239"/>
      <c r="V1588" s="269" t="e">
        <f>IF(C1588="",NA(),MATCH($B1588&amp;$C1588,'Smelter Look-up'!$J:$J,0))</f>
        <v>#N/A</v>
      </c>
      <c r="W1588" s="270"/>
      <c r="X1588" s="270">
        <f t="shared" ca="1" si="55"/>
        <v>0</v>
      </c>
      <c r="Y1588" s="270"/>
      <c r="Z1588" s="270"/>
      <c r="AB1588" s="272" t="str">
        <f t="shared" si="56"/>
        <v/>
      </c>
    </row>
    <row r="1589" spans="1:28" s="271" customFormat="1" ht="20.25" customHeight="1">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54"/>
        <v/>
      </c>
      <c r="T1589" s="224" t="str">
        <f ca="1">IF(B1589="","",IF(ISERROR(MATCH($J1589,SorP!$B$1:$B$6230,0)),"",INDIRECT("'SorP'!$A$"&amp;MATCH($J1589,SorP!$B$1:$B$6230,0))))</f>
        <v/>
      </c>
      <c r="U1589" s="239"/>
      <c r="V1589" s="269" t="e">
        <f>IF(C1589="",NA(),MATCH($B1589&amp;$C1589,'Smelter Look-up'!$J:$J,0))</f>
        <v>#N/A</v>
      </c>
      <c r="W1589" s="270"/>
      <c r="X1589" s="270">
        <f t="shared" ca="1" si="55"/>
        <v>0</v>
      </c>
      <c r="Y1589" s="270"/>
      <c r="Z1589" s="270"/>
      <c r="AB1589" s="272" t="str">
        <f t="shared" si="56"/>
        <v/>
      </c>
    </row>
    <row r="1590" spans="1:28" s="271" customFormat="1" ht="20.25" customHeight="1">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54"/>
        <v/>
      </c>
      <c r="T1590" s="224" t="str">
        <f ca="1">IF(B1590="","",IF(ISERROR(MATCH($J1590,SorP!$B$1:$B$6230,0)),"",INDIRECT("'SorP'!$A$"&amp;MATCH($J1590,SorP!$B$1:$B$6230,0))))</f>
        <v/>
      </c>
      <c r="U1590" s="239"/>
      <c r="V1590" s="269" t="e">
        <f>IF(C1590="",NA(),MATCH($B1590&amp;$C1590,'Smelter Look-up'!$J:$J,0))</f>
        <v>#N/A</v>
      </c>
      <c r="W1590" s="270"/>
      <c r="X1590" s="270">
        <f t="shared" ca="1" si="55"/>
        <v>0</v>
      </c>
      <c r="Y1590" s="270"/>
      <c r="Z1590" s="270"/>
      <c r="AB1590" s="272" t="str">
        <f t="shared" si="56"/>
        <v/>
      </c>
    </row>
    <row r="1591" spans="1:28" s="271" customFormat="1" ht="20.25" customHeight="1">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54"/>
        <v/>
      </c>
      <c r="T1591" s="224" t="str">
        <f ca="1">IF(B1591="","",IF(ISERROR(MATCH($J1591,SorP!$B$1:$B$6230,0)),"",INDIRECT("'SorP'!$A$"&amp;MATCH($J1591,SorP!$B$1:$B$6230,0))))</f>
        <v/>
      </c>
      <c r="U1591" s="239"/>
      <c r="V1591" s="269" t="e">
        <f>IF(C1591="",NA(),MATCH($B1591&amp;$C1591,'Smelter Look-up'!$J:$J,0))</f>
        <v>#N/A</v>
      </c>
      <c r="W1591" s="270"/>
      <c r="X1591" s="270">
        <f t="shared" ca="1" si="55"/>
        <v>0</v>
      </c>
      <c r="Y1591" s="270"/>
      <c r="Z1591" s="270"/>
      <c r="AB1591" s="272" t="str">
        <f t="shared" si="56"/>
        <v/>
      </c>
    </row>
    <row r="1592" spans="1:28" s="271" customFormat="1" ht="20.25" customHeight="1">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54"/>
        <v/>
      </c>
      <c r="T1592" s="224" t="str">
        <f ca="1">IF(B1592="","",IF(ISERROR(MATCH($J1592,SorP!$B$1:$B$6230,0)),"",INDIRECT("'SorP'!$A$"&amp;MATCH($J1592,SorP!$B$1:$B$6230,0))))</f>
        <v/>
      </c>
      <c r="U1592" s="239"/>
      <c r="V1592" s="269" t="e">
        <f>IF(C1592="",NA(),MATCH($B1592&amp;$C1592,'Smelter Look-up'!$J:$J,0))</f>
        <v>#N/A</v>
      </c>
      <c r="W1592" s="270"/>
      <c r="X1592" s="270">
        <f t="shared" ca="1" si="55"/>
        <v>0</v>
      </c>
      <c r="Y1592" s="270"/>
      <c r="Z1592" s="270"/>
      <c r="AB1592" s="272" t="str">
        <f t="shared" si="56"/>
        <v/>
      </c>
    </row>
    <row r="1593" spans="1:28" s="271" customFormat="1" ht="20.25" customHeight="1">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54"/>
        <v/>
      </c>
      <c r="T1593" s="224" t="str">
        <f ca="1">IF(B1593="","",IF(ISERROR(MATCH($J1593,SorP!$B$1:$B$6230,0)),"",INDIRECT("'SorP'!$A$"&amp;MATCH($J1593,SorP!$B$1:$B$6230,0))))</f>
        <v/>
      </c>
      <c r="U1593" s="239"/>
      <c r="V1593" s="269" t="e">
        <f>IF(C1593="",NA(),MATCH($B1593&amp;$C1593,'Smelter Look-up'!$J:$J,0))</f>
        <v>#N/A</v>
      </c>
      <c r="W1593" s="270"/>
      <c r="X1593" s="270">
        <f t="shared" ca="1" si="55"/>
        <v>0</v>
      </c>
      <c r="Y1593" s="270"/>
      <c r="Z1593" s="270"/>
      <c r="AB1593" s="272" t="str">
        <f t="shared" si="56"/>
        <v/>
      </c>
    </row>
    <row r="1594" spans="1:28" s="271" customFormat="1" ht="20.25" customHeight="1">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54"/>
        <v/>
      </c>
      <c r="T1594" s="224" t="str">
        <f ca="1">IF(B1594="","",IF(ISERROR(MATCH($J1594,SorP!$B$1:$B$6230,0)),"",INDIRECT("'SorP'!$A$"&amp;MATCH($J1594,SorP!$B$1:$B$6230,0))))</f>
        <v/>
      </c>
      <c r="U1594" s="239"/>
      <c r="V1594" s="269" t="e">
        <f>IF(C1594="",NA(),MATCH($B1594&amp;$C1594,'Smelter Look-up'!$J:$J,0))</f>
        <v>#N/A</v>
      </c>
      <c r="W1594" s="270"/>
      <c r="X1594" s="270">
        <f t="shared" ca="1" si="55"/>
        <v>0</v>
      </c>
      <c r="Y1594" s="270"/>
      <c r="Z1594" s="270"/>
      <c r="AB1594" s="272" t="str">
        <f t="shared" si="56"/>
        <v/>
      </c>
    </row>
    <row r="1595" spans="1:28" s="271" customFormat="1" ht="20.25" customHeight="1">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54"/>
        <v/>
      </c>
      <c r="T1595" s="224" t="str">
        <f ca="1">IF(B1595="","",IF(ISERROR(MATCH($J1595,SorP!$B$1:$B$6230,0)),"",INDIRECT("'SorP'!$A$"&amp;MATCH($J1595,SorP!$B$1:$B$6230,0))))</f>
        <v/>
      </c>
      <c r="U1595" s="239"/>
      <c r="V1595" s="269" t="e">
        <f>IF(C1595="",NA(),MATCH($B1595&amp;$C1595,'Smelter Look-up'!$J:$J,0))</f>
        <v>#N/A</v>
      </c>
      <c r="W1595" s="270"/>
      <c r="X1595" s="270">
        <f t="shared" ca="1" si="55"/>
        <v>0</v>
      </c>
      <c r="Y1595" s="270"/>
      <c r="Z1595" s="270"/>
      <c r="AB1595" s="272" t="str">
        <f t="shared" si="56"/>
        <v/>
      </c>
    </row>
    <row r="1596" spans="1:28" s="271" customFormat="1" ht="20.25" customHeight="1">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54"/>
        <v/>
      </c>
      <c r="T1596" s="224" t="str">
        <f ca="1">IF(B1596="","",IF(ISERROR(MATCH($J1596,SorP!$B$1:$B$6230,0)),"",INDIRECT("'SorP'!$A$"&amp;MATCH($J1596,SorP!$B$1:$B$6230,0))))</f>
        <v/>
      </c>
      <c r="U1596" s="239"/>
      <c r="V1596" s="269" t="e">
        <f>IF(C1596="",NA(),MATCH($B1596&amp;$C1596,'Smelter Look-up'!$J:$J,0))</f>
        <v>#N/A</v>
      </c>
      <c r="W1596" s="270"/>
      <c r="X1596" s="270">
        <f t="shared" ca="1" si="55"/>
        <v>0</v>
      </c>
      <c r="Y1596" s="270"/>
      <c r="Z1596" s="270"/>
      <c r="AB1596" s="272" t="str">
        <f t="shared" si="56"/>
        <v/>
      </c>
    </row>
    <row r="1597" spans="1:28" s="271" customFormat="1" ht="20.25" customHeight="1">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54"/>
        <v/>
      </c>
      <c r="T1597" s="224" t="str">
        <f ca="1">IF(B1597="","",IF(ISERROR(MATCH($J1597,SorP!$B$1:$B$6230,0)),"",INDIRECT("'SorP'!$A$"&amp;MATCH($J1597,SorP!$B$1:$B$6230,0))))</f>
        <v/>
      </c>
      <c r="U1597" s="239"/>
      <c r="V1597" s="269" t="e">
        <f>IF(C1597="",NA(),MATCH($B1597&amp;$C1597,'Smelter Look-up'!$J:$J,0))</f>
        <v>#N/A</v>
      </c>
      <c r="W1597" s="270"/>
      <c r="X1597" s="270">
        <f t="shared" ca="1" si="55"/>
        <v>0</v>
      </c>
      <c r="Y1597" s="270"/>
      <c r="Z1597" s="270"/>
      <c r="AB1597" s="272" t="str">
        <f t="shared" si="56"/>
        <v/>
      </c>
    </row>
    <row r="1598" spans="1:28" s="271" customFormat="1" ht="20.25" customHeight="1">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54"/>
        <v/>
      </c>
      <c r="T1598" s="224" t="str">
        <f ca="1">IF(B1598="","",IF(ISERROR(MATCH($J1598,SorP!$B$1:$B$6230,0)),"",INDIRECT("'SorP'!$A$"&amp;MATCH($J1598,SorP!$B$1:$B$6230,0))))</f>
        <v/>
      </c>
      <c r="U1598" s="239"/>
      <c r="V1598" s="269" t="e">
        <f>IF(C1598="",NA(),MATCH($B1598&amp;$C1598,'Smelter Look-up'!$J:$J,0))</f>
        <v>#N/A</v>
      </c>
      <c r="W1598" s="270"/>
      <c r="X1598" s="270">
        <f t="shared" ca="1" si="55"/>
        <v>0</v>
      </c>
      <c r="Y1598" s="270"/>
      <c r="Z1598" s="270"/>
      <c r="AB1598" s="272" t="str">
        <f t="shared" si="56"/>
        <v/>
      </c>
    </row>
    <row r="1599" spans="1:28" s="271" customFormat="1" ht="20.25" customHeight="1">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54"/>
        <v/>
      </c>
      <c r="T1599" s="224" t="str">
        <f ca="1">IF(B1599="","",IF(ISERROR(MATCH($J1599,SorP!$B$1:$B$6230,0)),"",INDIRECT("'SorP'!$A$"&amp;MATCH($J1599,SorP!$B$1:$B$6230,0))))</f>
        <v/>
      </c>
      <c r="U1599" s="239"/>
      <c r="V1599" s="269" t="e">
        <f>IF(C1599="",NA(),MATCH($B1599&amp;$C1599,'Smelter Look-up'!$J:$J,0))</f>
        <v>#N/A</v>
      </c>
      <c r="W1599" s="270"/>
      <c r="X1599" s="270">
        <f t="shared" ca="1" si="55"/>
        <v>0</v>
      </c>
      <c r="Y1599" s="270"/>
      <c r="Z1599" s="270"/>
      <c r="AB1599" s="272" t="str">
        <f t="shared" si="56"/>
        <v/>
      </c>
    </row>
    <row r="1600" spans="1:28" s="271" customFormat="1" ht="20.25" customHeight="1">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54"/>
        <v/>
      </c>
      <c r="T1600" s="224" t="str">
        <f ca="1">IF(B1600="","",IF(ISERROR(MATCH($J1600,SorP!$B$1:$B$6230,0)),"",INDIRECT("'SorP'!$A$"&amp;MATCH($J1600,SorP!$B$1:$B$6230,0))))</f>
        <v/>
      </c>
      <c r="U1600" s="239"/>
      <c r="V1600" s="269" t="e">
        <f>IF(C1600="",NA(),MATCH($B1600&amp;$C1600,'Smelter Look-up'!$J:$J,0))</f>
        <v>#N/A</v>
      </c>
      <c r="W1600" s="270"/>
      <c r="X1600" s="270">
        <f t="shared" ca="1" si="55"/>
        <v>0</v>
      </c>
      <c r="Y1600" s="270"/>
      <c r="Z1600" s="270"/>
      <c r="AB1600" s="272" t="str">
        <f t="shared" si="56"/>
        <v/>
      </c>
    </row>
    <row r="1601" spans="1:28" s="271" customFormat="1" ht="20.25" customHeight="1">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54"/>
        <v/>
      </c>
      <c r="T1601" s="224" t="str">
        <f ca="1">IF(B1601="","",IF(ISERROR(MATCH($J1601,SorP!$B$1:$B$6230,0)),"",INDIRECT("'SorP'!$A$"&amp;MATCH($J1601,SorP!$B$1:$B$6230,0))))</f>
        <v/>
      </c>
      <c r="U1601" s="239"/>
      <c r="V1601" s="269" t="e">
        <f>IF(C1601="",NA(),MATCH($B1601&amp;$C1601,'Smelter Look-up'!$J:$J,0))</f>
        <v>#N/A</v>
      </c>
      <c r="W1601" s="270"/>
      <c r="X1601" s="270">
        <f t="shared" ca="1" si="55"/>
        <v>0</v>
      </c>
      <c r="Y1601" s="270"/>
      <c r="Z1601" s="270"/>
      <c r="AB1601" s="272" t="str">
        <f t="shared" si="56"/>
        <v/>
      </c>
    </row>
    <row r="1602" spans="1:28" s="271" customFormat="1" ht="20.25" customHeight="1">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54"/>
        <v/>
      </c>
      <c r="T1602" s="224" t="str">
        <f ca="1">IF(B1602="","",IF(ISERROR(MATCH($J1602,SorP!$B$1:$B$6230,0)),"",INDIRECT("'SorP'!$A$"&amp;MATCH($J1602,SorP!$B$1:$B$6230,0))))</f>
        <v/>
      </c>
      <c r="U1602" s="239"/>
      <c r="V1602" s="269" t="e">
        <f>IF(C1602="",NA(),MATCH($B1602&amp;$C1602,'Smelter Look-up'!$J:$J,0))</f>
        <v>#N/A</v>
      </c>
      <c r="W1602" s="270"/>
      <c r="X1602" s="270">
        <f t="shared" ca="1" si="55"/>
        <v>0</v>
      </c>
      <c r="Y1602" s="270"/>
      <c r="Z1602" s="270"/>
      <c r="AB1602" s="272" t="str">
        <f t="shared" si="56"/>
        <v/>
      </c>
    </row>
    <row r="1603" spans="1:28" s="271" customFormat="1" ht="20.25" customHeight="1">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54"/>
        <v/>
      </c>
      <c r="T1603" s="224" t="str">
        <f ca="1">IF(B1603="","",IF(ISERROR(MATCH($J1603,SorP!$B$1:$B$6230,0)),"",INDIRECT("'SorP'!$A$"&amp;MATCH($J1603,SorP!$B$1:$B$6230,0))))</f>
        <v/>
      </c>
      <c r="U1603" s="239"/>
      <c r="V1603" s="269" t="e">
        <f>IF(C1603="",NA(),MATCH($B1603&amp;$C1603,'Smelter Look-up'!$J:$J,0))</f>
        <v>#N/A</v>
      </c>
      <c r="W1603" s="270"/>
      <c r="X1603" s="270">
        <f t="shared" ca="1" si="55"/>
        <v>0</v>
      </c>
      <c r="Y1603" s="270"/>
      <c r="Z1603" s="270"/>
      <c r="AB1603" s="272" t="str">
        <f t="shared" si="56"/>
        <v/>
      </c>
    </row>
    <row r="1604" spans="1:28" s="271" customFormat="1" ht="20.25" customHeight="1">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54"/>
        <v/>
      </c>
      <c r="T1604" s="224" t="str">
        <f ca="1">IF(B1604="","",IF(ISERROR(MATCH($J1604,SorP!$B$1:$B$6230,0)),"",INDIRECT("'SorP'!$A$"&amp;MATCH($J1604,SorP!$B$1:$B$6230,0))))</f>
        <v/>
      </c>
      <c r="U1604" s="239"/>
      <c r="V1604" s="269" t="e">
        <f>IF(C1604="",NA(),MATCH($B1604&amp;$C1604,'Smelter Look-up'!$J:$J,0))</f>
        <v>#N/A</v>
      </c>
      <c r="W1604" s="270"/>
      <c r="X1604" s="270">
        <f t="shared" ca="1" si="55"/>
        <v>0</v>
      </c>
      <c r="Y1604" s="270"/>
      <c r="Z1604" s="270"/>
      <c r="AB1604" s="272" t="str">
        <f t="shared" si="56"/>
        <v/>
      </c>
    </row>
    <row r="1605" spans="1:28" s="271" customFormat="1" ht="20.25" customHeight="1">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54"/>
        <v/>
      </c>
      <c r="T1605" s="224" t="str">
        <f ca="1">IF(B1605="","",IF(ISERROR(MATCH($J1605,SorP!$B$1:$B$6230,0)),"",INDIRECT("'SorP'!$A$"&amp;MATCH($J1605,SorP!$B$1:$B$6230,0))))</f>
        <v/>
      </c>
      <c r="U1605" s="239"/>
      <c r="V1605" s="269" t="e">
        <f>IF(C1605="",NA(),MATCH($B1605&amp;$C1605,'Smelter Look-up'!$J:$J,0))</f>
        <v>#N/A</v>
      </c>
      <c r="W1605" s="270"/>
      <c r="X1605" s="270">
        <f t="shared" ca="1" si="55"/>
        <v>0</v>
      </c>
      <c r="Y1605" s="270"/>
      <c r="Z1605" s="270"/>
      <c r="AB1605" s="272" t="str">
        <f t="shared" si="56"/>
        <v/>
      </c>
    </row>
    <row r="1606" spans="1:28" s="271" customFormat="1" ht="20.25" customHeight="1">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54"/>
        <v/>
      </c>
      <c r="T1606" s="224" t="str">
        <f ca="1">IF(B1606="","",IF(ISERROR(MATCH($J1606,SorP!$B$1:$B$6230,0)),"",INDIRECT("'SorP'!$A$"&amp;MATCH($J1606,SorP!$B$1:$B$6230,0))))</f>
        <v/>
      </c>
      <c r="U1606" s="239"/>
      <c r="V1606" s="269" t="e">
        <f>IF(C1606="",NA(),MATCH($B1606&amp;$C1606,'Smelter Look-up'!$J:$J,0))</f>
        <v>#N/A</v>
      </c>
      <c r="W1606" s="270"/>
      <c r="X1606" s="270">
        <f t="shared" ca="1" si="55"/>
        <v>0</v>
      </c>
      <c r="Y1606" s="270"/>
      <c r="Z1606" s="270"/>
      <c r="AB1606" s="272" t="str">
        <f t="shared" si="56"/>
        <v/>
      </c>
    </row>
    <row r="1607" spans="1:28" s="271" customFormat="1" ht="20.25" customHeight="1">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54"/>
        <v/>
      </c>
      <c r="T1607" s="224" t="str">
        <f ca="1">IF(B1607="","",IF(ISERROR(MATCH($J1607,SorP!$B$1:$B$6230,0)),"",INDIRECT("'SorP'!$A$"&amp;MATCH($J1607,SorP!$B$1:$B$6230,0))))</f>
        <v/>
      </c>
      <c r="U1607" s="239"/>
      <c r="V1607" s="269" t="e">
        <f>IF(C1607="",NA(),MATCH($B1607&amp;$C1607,'Smelter Look-up'!$J:$J,0))</f>
        <v>#N/A</v>
      </c>
      <c r="W1607" s="270"/>
      <c r="X1607" s="270">
        <f t="shared" ca="1" si="55"/>
        <v>0</v>
      </c>
      <c r="Y1607" s="270"/>
      <c r="Z1607" s="270"/>
      <c r="AB1607" s="272" t="str">
        <f t="shared" si="56"/>
        <v/>
      </c>
    </row>
    <row r="1608" spans="1:28" s="271" customFormat="1" ht="20.25" customHeight="1">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54"/>
        <v/>
      </c>
      <c r="T1608" s="224" t="str">
        <f ca="1">IF(B1608="","",IF(ISERROR(MATCH($J1608,SorP!$B$1:$B$6230,0)),"",INDIRECT("'SorP'!$A$"&amp;MATCH($J1608,SorP!$B$1:$B$6230,0))))</f>
        <v/>
      </c>
      <c r="U1608" s="239"/>
      <c r="V1608" s="269" t="e">
        <f>IF(C1608="",NA(),MATCH($B1608&amp;$C1608,'Smelter Look-up'!$J:$J,0))</f>
        <v>#N/A</v>
      </c>
      <c r="W1608" s="270"/>
      <c r="X1608" s="270">
        <f t="shared" ca="1" si="55"/>
        <v>0</v>
      </c>
      <c r="Y1608" s="270"/>
      <c r="Z1608" s="270"/>
      <c r="AB1608" s="272" t="str">
        <f t="shared" si="56"/>
        <v/>
      </c>
    </row>
    <row r="1609" spans="1:28" s="271" customFormat="1" ht="20.25" customHeight="1">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54"/>
        <v/>
      </c>
      <c r="T1609" s="224" t="str">
        <f ca="1">IF(B1609="","",IF(ISERROR(MATCH($J1609,SorP!$B$1:$B$6230,0)),"",INDIRECT("'SorP'!$A$"&amp;MATCH($J1609,SorP!$B$1:$B$6230,0))))</f>
        <v/>
      </c>
      <c r="U1609" s="239"/>
      <c r="V1609" s="269" t="e">
        <f>IF(C1609="",NA(),MATCH($B1609&amp;$C1609,'Smelter Look-up'!$J:$J,0))</f>
        <v>#N/A</v>
      </c>
      <c r="W1609" s="270"/>
      <c r="X1609" s="270">
        <f t="shared" ca="1" si="55"/>
        <v>0</v>
      </c>
      <c r="Y1609" s="270"/>
      <c r="Z1609" s="270"/>
      <c r="AB1609" s="272" t="str">
        <f t="shared" si="56"/>
        <v/>
      </c>
    </row>
    <row r="1610" spans="1:28" s="271" customFormat="1" ht="20.25" customHeight="1">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54"/>
        <v/>
      </c>
      <c r="T1610" s="224" t="str">
        <f ca="1">IF(B1610="","",IF(ISERROR(MATCH($J1610,SorP!$B$1:$B$6230,0)),"",INDIRECT("'SorP'!$A$"&amp;MATCH($J1610,SorP!$B$1:$B$6230,0))))</f>
        <v/>
      </c>
      <c r="U1610" s="239"/>
      <c r="V1610" s="269" t="e">
        <f>IF(C1610="",NA(),MATCH($B1610&amp;$C1610,'Smelter Look-up'!$J:$J,0))</f>
        <v>#N/A</v>
      </c>
      <c r="W1610" s="270"/>
      <c r="X1610" s="270">
        <f t="shared" ca="1" si="55"/>
        <v>0</v>
      </c>
      <c r="Y1610" s="270"/>
      <c r="Z1610" s="270"/>
      <c r="AB1610" s="272" t="str">
        <f t="shared" si="56"/>
        <v/>
      </c>
    </row>
    <row r="1611" spans="1:28" s="271" customFormat="1" ht="20.25" customHeight="1">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54"/>
        <v/>
      </c>
      <c r="T1611" s="224" t="str">
        <f ca="1">IF(B1611="","",IF(ISERROR(MATCH($J1611,SorP!$B$1:$B$6230,0)),"",INDIRECT("'SorP'!$A$"&amp;MATCH($J1611,SorP!$B$1:$B$6230,0))))</f>
        <v/>
      </c>
      <c r="U1611" s="239"/>
      <c r="V1611" s="269" t="e">
        <f>IF(C1611="",NA(),MATCH($B1611&amp;$C1611,'Smelter Look-up'!$J:$J,0))</f>
        <v>#N/A</v>
      </c>
      <c r="W1611" s="270"/>
      <c r="X1611" s="270">
        <f t="shared" ca="1" si="55"/>
        <v>0</v>
      </c>
      <c r="Y1611" s="270"/>
      <c r="Z1611" s="270"/>
      <c r="AB1611" s="272" t="str">
        <f t="shared" si="56"/>
        <v/>
      </c>
    </row>
    <row r="1612" spans="1:28" s="271" customFormat="1" ht="20.25" customHeight="1">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54"/>
        <v/>
      </c>
      <c r="T1612" s="224" t="str">
        <f ca="1">IF(B1612="","",IF(ISERROR(MATCH($J1612,SorP!$B$1:$B$6230,0)),"",INDIRECT("'SorP'!$A$"&amp;MATCH($J1612,SorP!$B$1:$B$6230,0))))</f>
        <v/>
      </c>
      <c r="U1612" s="239"/>
      <c r="V1612" s="269" t="e">
        <f>IF(C1612="",NA(),MATCH($B1612&amp;$C1612,'Smelter Look-up'!$J:$J,0))</f>
        <v>#N/A</v>
      </c>
      <c r="W1612" s="270"/>
      <c r="X1612" s="270">
        <f t="shared" ca="1" si="55"/>
        <v>0</v>
      </c>
      <c r="Y1612" s="270"/>
      <c r="Z1612" s="270"/>
      <c r="AB1612" s="272" t="str">
        <f t="shared" si="56"/>
        <v/>
      </c>
    </row>
    <row r="1613" spans="1:28" s="271" customFormat="1" ht="20.25" customHeight="1">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54"/>
        <v/>
      </c>
      <c r="T1613" s="224" t="str">
        <f ca="1">IF(B1613="","",IF(ISERROR(MATCH($J1613,SorP!$B$1:$B$6230,0)),"",INDIRECT("'SorP'!$A$"&amp;MATCH($J1613,SorP!$B$1:$B$6230,0))))</f>
        <v/>
      </c>
      <c r="U1613" s="239"/>
      <c r="V1613" s="269" t="e">
        <f>IF(C1613="",NA(),MATCH($B1613&amp;$C1613,'Smelter Look-up'!$J:$J,0))</f>
        <v>#N/A</v>
      </c>
      <c r="W1613" s="270"/>
      <c r="X1613" s="270">
        <f t="shared" ca="1" si="55"/>
        <v>0</v>
      </c>
      <c r="Y1613" s="270"/>
      <c r="Z1613" s="270"/>
      <c r="AB1613" s="272" t="str">
        <f t="shared" si="56"/>
        <v/>
      </c>
    </row>
    <row r="1614" spans="1:28" s="271" customFormat="1" ht="20.25" customHeight="1">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54"/>
        <v/>
      </c>
      <c r="T1614" s="224" t="str">
        <f ca="1">IF(B1614="","",IF(ISERROR(MATCH($J1614,SorP!$B$1:$B$6230,0)),"",INDIRECT("'SorP'!$A$"&amp;MATCH($J1614,SorP!$B$1:$B$6230,0))))</f>
        <v/>
      </c>
      <c r="U1614" s="239"/>
      <c r="V1614" s="269" t="e">
        <f>IF(C1614="",NA(),MATCH($B1614&amp;$C1614,'Smelter Look-up'!$J:$J,0))</f>
        <v>#N/A</v>
      </c>
      <c r="W1614" s="270"/>
      <c r="X1614" s="270">
        <f t="shared" ca="1" si="55"/>
        <v>0</v>
      </c>
      <c r="Y1614" s="270"/>
      <c r="Z1614" s="270"/>
      <c r="AB1614" s="272" t="str">
        <f t="shared" si="56"/>
        <v/>
      </c>
    </row>
    <row r="1615" spans="1:28" s="271" customFormat="1" ht="20.25" customHeight="1">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54"/>
        <v/>
      </c>
      <c r="T1615" s="224" t="str">
        <f ca="1">IF(B1615="","",IF(ISERROR(MATCH($J1615,SorP!$B$1:$B$6230,0)),"",INDIRECT("'SorP'!$A$"&amp;MATCH($J1615,SorP!$B$1:$B$6230,0))))</f>
        <v/>
      </c>
      <c r="U1615" s="239"/>
      <c r="V1615" s="269" t="e">
        <f>IF(C1615="",NA(),MATCH($B1615&amp;$C1615,'Smelter Look-up'!$J:$J,0))</f>
        <v>#N/A</v>
      </c>
      <c r="W1615" s="270"/>
      <c r="X1615" s="270">
        <f t="shared" ca="1" si="55"/>
        <v>0</v>
      </c>
      <c r="Y1615" s="270"/>
      <c r="Z1615" s="270"/>
      <c r="AB1615" s="272" t="str">
        <f t="shared" si="56"/>
        <v/>
      </c>
    </row>
    <row r="1616" spans="1:28" s="271" customFormat="1" ht="20.25" customHeight="1">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54"/>
        <v/>
      </c>
      <c r="T1616" s="224" t="str">
        <f ca="1">IF(B1616="","",IF(ISERROR(MATCH($J1616,SorP!$B$1:$B$6230,0)),"",INDIRECT("'SorP'!$A$"&amp;MATCH($J1616,SorP!$B$1:$B$6230,0))))</f>
        <v/>
      </c>
      <c r="U1616" s="239"/>
      <c r="V1616" s="269" t="e">
        <f>IF(C1616="",NA(),MATCH($B1616&amp;$C1616,'Smelter Look-up'!$J:$J,0))</f>
        <v>#N/A</v>
      </c>
      <c r="W1616" s="270"/>
      <c r="X1616" s="270">
        <f t="shared" ca="1" si="55"/>
        <v>0</v>
      </c>
      <c r="Y1616" s="270"/>
      <c r="Z1616" s="270"/>
      <c r="AB1616" s="272" t="str">
        <f t="shared" si="56"/>
        <v/>
      </c>
    </row>
    <row r="1617" spans="1:28" s="271" customFormat="1" ht="20.25" customHeight="1">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54"/>
        <v/>
      </c>
      <c r="T1617" s="224" t="str">
        <f ca="1">IF(B1617="","",IF(ISERROR(MATCH($J1617,SorP!$B$1:$B$6230,0)),"",INDIRECT("'SorP'!$A$"&amp;MATCH($J1617,SorP!$B$1:$B$6230,0))))</f>
        <v/>
      </c>
      <c r="U1617" s="239"/>
      <c r="V1617" s="269" t="e">
        <f>IF(C1617="",NA(),MATCH($B1617&amp;$C1617,'Smelter Look-up'!$J:$J,0))</f>
        <v>#N/A</v>
      </c>
      <c r="W1617" s="270"/>
      <c r="X1617" s="270">
        <f t="shared" ca="1" si="55"/>
        <v>0</v>
      </c>
      <c r="Y1617" s="270"/>
      <c r="Z1617" s="270"/>
      <c r="AB1617" s="272" t="str">
        <f t="shared" si="56"/>
        <v/>
      </c>
    </row>
    <row r="1618" spans="1:28" s="271" customFormat="1" ht="20.25" customHeight="1">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54"/>
        <v/>
      </c>
      <c r="T1618" s="224" t="str">
        <f ca="1">IF(B1618="","",IF(ISERROR(MATCH($J1618,SorP!$B$1:$B$6230,0)),"",INDIRECT("'SorP'!$A$"&amp;MATCH($J1618,SorP!$B$1:$B$6230,0))))</f>
        <v/>
      </c>
      <c r="U1618" s="239"/>
      <c r="V1618" s="269" t="e">
        <f>IF(C1618="",NA(),MATCH($B1618&amp;$C1618,'Smelter Look-up'!$J:$J,0))</f>
        <v>#N/A</v>
      </c>
      <c r="W1618" s="270"/>
      <c r="X1618" s="270">
        <f t="shared" ca="1" si="55"/>
        <v>0</v>
      </c>
      <c r="Y1618" s="270"/>
      <c r="Z1618" s="270"/>
      <c r="AB1618" s="272" t="str">
        <f t="shared" si="56"/>
        <v/>
      </c>
    </row>
    <row r="1619" spans="1:28" s="271" customFormat="1" ht="20.25" customHeight="1">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54"/>
        <v/>
      </c>
      <c r="T1619" s="224" t="str">
        <f ca="1">IF(B1619="","",IF(ISERROR(MATCH($J1619,SorP!$B$1:$B$6230,0)),"",INDIRECT("'SorP'!$A$"&amp;MATCH($J1619,SorP!$B$1:$B$6230,0))))</f>
        <v/>
      </c>
      <c r="U1619" s="239"/>
      <c r="V1619" s="269" t="e">
        <f>IF(C1619="",NA(),MATCH($B1619&amp;$C1619,'Smelter Look-up'!$J:$J,0))</f>
        <v>#N/A</v>
      </c>
      <c r="W1619" s="270"/>
      <c r="X1619" s="270">
        <f t="shared" ca="1" si="55"/>
        <v>0</v>
      </c>
      <c r="Y1619" s="270"/>
      <c r="Z1619" s="270"/>
      <c r="AB1619" s="272" t="str">
        <f t="shared" si="56"/>
        <v/>
      </c>
    </row>
    <row r="1620" spans="1:28" s="271" customFormat="1" ht="20.25" customHeight="1">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54"/>
        <v/>
      </c>
      <c r="T1620" s="224" t="str">
        <f ca="1">IF(B1620="","",IF(ISERROR(MATCH($J1620,SorP!$B$1:$B$6230,0)),"",INDIRECT("'SorP'!$A$"&amp;MATCH($J1620,SorP!$B$1:$B$6230,0))))</f>
        <v/>
      </c>
      <c r="U1620" s="239"/>
      <c r="V1620" s="269" t="e">
        <f>IF(C1620="",NA(),MATCH($B1620&amp;$C1620,'Smelter Look-up'!$J:$J,0))</f>
        <v>#N/A</v>
      </c>
      <c r="W1620" s="270"/>
      <c r="X1620" s="270">
        <f t="shared" ca="1" si="55"/>
        <v>0</v>
      </c>
      <c r="Y1620" s="270"/>
      <c r="Z1620" s="270"/>
      <c r="AB1620" s="272" t="str">
        <f t="shared" si="56"/>
        <v/>
      </c>
    </row>
    <row r="1621" spans="1:28" s="271" customFormat="1" ht="20.25" customHeight="1">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54"/>
        <v/>
      </c>
      <c r="T1621" s="224" t="str">
        <f ca="1">IF(B1621="","",IF(ISERROR(MATCH($J1621,SorP!$B$1:$B$6230,0)),"",INDIRECT("'SorP'!$A$"&amp;MATCH($J1621,SorP!$B$1:$B$6230,0))))</f>
        <v/>
      </c>
      <c r="U1621" s="239"/>
      <c r="V1621" s="269" t="e">
        <f>IF(C1621="",NA(),MATCH($B1621&amp;$C1621,'Smelter Look-up'!$J:$J,0))</f>
        <v>#N/A</v>
      </c>
      <c r="W1621" s="270"/>
      <c r="X1621" s="270">
        <f t="shared" ca="1" si="55"/>
        <v>0</v>
      </c>
      <c r="Y1621" s="270"/>
      <c r="Z1621" s="270"/>
      <c r="AB1621" s="272" t="str">
        <f t="shared" si="56"/>
        <v/>
      </c>
    </row>
    <row r="1622" spans="1:28" s="271" customFormat="1" ht="20.25" customHeight="1">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54"/>
        <v/>
      </c>
      <c r="T1622" s="224" t="str">
        <f ca="1">IF(B1622="","",IF(ISERROR(MATCH($J1622,SorP!$B$1:$B$6230,0)),"",INDIRECT("'SorP'!$A$"&amp;MATCH($J1622,SorP!$B$1:$B$6230,0))))</f>
        <v/>
      </c>
      <c r="U1622" s="239"/>
      <c r="V1622" s="269" t="e">
        <f>IF(C1622="",NA(),MATCH($B1622&amp;$C1622,'Smelter Look-up'!$J:$J,0))</f>
        <v>#N/A</v>
      </c>
      <c r="W1622" s="270"/>
      <c r="X1622" s="270">
        <f t="shared" ca="1" si="55"/>
        <v>0</v>
      </c>
      <c r="Y1622" s="270"/>
      <c r="Z1622" s="270"/>
      <c r="AB1622" s="272" t="str">
        <f t="shared" si="56"/>
        <v/>
      </c>
    </row>
    <row r="1623" spans="1:28" s="271" customFormat="1" ht="20.25" customHeight="1">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54"/>
        <v/>
      </c>
      <c r="T1623" s="224" t="str">
        <f ca="1">IF(B1623="","",IF(ISERROR(MATCH($J1623,SorP!$B$1:$B$6230,0)),"",INDIRECT("'SorP'!$A$"&amp;MATCH($J1623,SorP!$B$1:$B$6230,0))))</f>
        <v/>
      </c>
      <c r="U1623" s="239"/>
      <c r="V1623" s="269" t="e">
        <f>IF(C1623="",NA(),MATCH($B1623&amp;$C1623,'Smelter Look-up'!$J:$J,0))</f>
        <v>#N/A</v>
      </c>
      <c r="W1623" s="270"/>
      <c r="X1623" s="270">
        <f t="shared" ca="1" si="55"/>
        <v>0</v>
      </c>
      <c r="Y1623" s="270"/>
      <c r="Z1623" s="270"/>
      <c r="AB1623" s="272" t="str">
        <f t="shared" si="56"/>
        <v/>
      </c>
    </row>
    <row r="1624" spans="1:28" s="271" customFormat="1" ht="20.25" customHeight="1">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54"/>
        <v/>
      </c>
      <c r="T1624" s="224" t="str">
        <f ca="1">IF(B1624="","",IF(ISERROR(MATCH($J1624,SorP!$B$1:$B$6230,0)),"",INDIRECT("'SorP'!$A$"&amp;MATCH($J1624,SorP!$B$1:$B$6230,0))))</f>
        <v/>
      </c>
      <c r="U1624" s="239"/>
      <c r="V1624" s="269" t="e">
        <f>IF(C1624="",NA(),MATCH($B1624&amp;$C1624,'Smelter Look-up'!$J:$J,0))</f>
        <v>#N/A</v>
      </c>
      <c r="W1624" s="270"/>
      <c r="X1624" s="270">
        <f t="shared" ca="1" si="55"/>
        <v>0</v>
      </c>
      <c r="Y1624" s="270"/>
      <c r="Z1624" s="270"/>
      <c r="AB1624" s="272" t="str">
        <f t="shared" si="56"/>
        <v/>
      </c>
    </row>
    <row r="1625" spans="1:28" s="271" customFormat="1" ht="20.25" customHeight="1">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54"/>
        <v/>
      </c>
      <c r="T1625" s="224" t="str">
        <f ca="1">IF(B1625="","",IF(ISERROR(MATCH($J1625,SorP!$B$1:$B$6230,0)),"",INDIRECT("'SorP'!$A$"&amp;MATCH($J1625,SorP!$B$1:$B$6230,0))))</f>
        <v/>
      </c>
      <c r="U1625" s="239"/>
      <c r="V1625" s="269" t="e">
        <f>IF(C1625="",NA(),MATCH($B1625&amp;$C1625,'Smelter Look-up'!$J:$J,0))</f>
        <v>#N/A</v>
      </c>
      <c r="W1625" s="270"/>
      <c r="X1625" s="270">
        <f t="shared" ca="1" si="55"/>
        <v>0</v>
      </c>
      <c r="Y1625" s="270"/>
      <c r="Z1625" s="270"/>
      <c r="AB1625" s="272" t="str">
        <f t="shared" si="56"/>
        <v/>
      </c>
    </row>
    <row r="1626" spans="1:28" s="271" customFormat="1" ht="20.25" customHeight="1">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54"/>
        <v/>
      </c>
      <c r="T1626" s="224" t="str">
        <f ca="1">IF(B1626="","",IF(ISERROR(MATCH($J1626,SorP!$B$1:$B$6230,0)),"",INDIRECT("'SorP'!$A$"&amp;MATCH($J1626,SorP!$B$1:$B$6230,0))))</f>
        <v/>
      </c>
      <c r="U1626" s="239"/>
      <c r="V1626" s="269" t="e">
        <f>IF(C1626="",NA(),MATCH($B1626&amp;$C1626,'Smelter Look-up'!$J:$J,0))</f>
        <v>#N/A</v>
      </c>
      <c r="W1626" s="270"/>
      <c r="X1626" s="270">
        <f t="shared" ca="1" si="55"/>
        <v>0</v>
      </c>
      <c r="Y1626" s="270"/>
      <c r="Z1626" s="270"/>
      <c r="AB1626" s="272" t="str">
        <f t="shared" si="56"/>
        <v/>
      </c>
    </row>
    <row r="1627" spans="1:28" s="271" customFormat="1" ht="20.25" customHeight="1">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54"/>
        <v/>
      </c>
      <c r="T1627" s="224" t="str">
        <f ca="1">IF(B1627="","",IF(ISERROR(MATCH($J1627,SorP!$B$1:$B$6230,0)),"",INDIRECT("'SorP'!$A$"&amp;MATCH($J1627,SorP!$B$1:$B$6230,0))))</f>
        <v/>
      </c>
      <c r="U1627" s="239"/>
      <c r="V1627" s="269" t="e">
        <f>IF(C1627="",NA(),MATCH($B1627&amp;$C1627,'Smelter Look-up'!$J:$J,0))</f>
        <v>#N/A</v>
      </c>
      <c r="W1627" s="270"/>
      <c r="X1627" s="270">
        <f t="shared" ca="1" si="55"/>
        <v>0</v>
      </c>
      <c r="Y1627" s="270"/>
      <c r="Z1627" s="270"/>
      <c r="AB1627" s="272" t="str">
        <f t="shared" si="56"/>
        <v/>
      </c>
    </row>
    <row r="1628" spans="1:28" s="271" customFormat="1" ht="20.25" customHeight="1">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54"/>
        <v/>
      </c>
      <c r="T1628" s="224" t="str">
        <f ca="1">IF(B1628="","",IF(ISERROR(MATCH($J1628,SorP!$B$1:$B$6230,0)),"",INDIRECT("'SorP'!$A$"&amp;MATCH($J1628,SorP!$B$1:$B$6230,0))))</f>
        <v/>
      </c>
      <c r="U1628" s="239"/>
      <c r="V1628" s="269" t="e">
        <f>IF(C1628="",NA(),MATCH($B1628&amp;$C1628,'Smelter Look-up'!$J:$J,0))</f>
        <v>#N/A</v>
      </c>
      <c r="W1628" s="270"/>
      <c r="X1628" s="270">
        <f t="shared" ca="1" si="55"/>
        <v>0</v>
      </c>
      <c r="Y1628" s="270"/>
      <c r="Z1628" s="270"/>
      <c r="AB1628" s="272" t="str">
        <f t="shared" si="56"/>
        <v/>
      </c>
    </row>
    <row r="1629" spans="1:28" s="271" customFormat="1" ht="20.25" customHeight="1">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54"/>
        <v/>
      </c>
      <c r="T1629" s="224" t="str">
        <f ca="1">IF(B1629="","",IF(ISERROR(MATCH($J1629,SorP!$B$1:$B$6230,0)),"",INDIRECT("'SorP'!$A$"&amp;MATCH($J1629,SorP!$B$1:$B$6230,0))))</f>
        <v/>
      </c>
      <c r="U1629" s="239"/>
      <c r="V1629" s="269" t="e">
        <f>IF(C1629="",NA(),MATCH($B1629&amp;$C1629,'Smelter Look-up'!$J:$J,0))</f>
        <v>#N/A</v>
      </c>
      <c r="W1629" s="270"/>
      <c r="X1629" s="270">
        <f t="shared" ca="1" si="55"/>
        <v>0</v>
      </c>
      <c r="Y1629" s="270"/>
      <c r="Z1629" s="270"/>
      <c r="AB1629" s="272" t="str">
        <f t="shared" si="56"/>
        <v/>
      </c>
    </row>
    <row r="1630" spans="1:28" s="271" customFormat="1" ht="20.25" customHeight="1">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54"/>
        <v/>
      </c>
      <c r="T1630" s="224" t="str">
        <f ca="1">IF(B1630="","",IF(ISERROR(MATCH($J1630,SorP!$B$1:$B$6230,0)),"",INDIRECT("'SorP'!$A$"&amp;MATCH($J1630,SorP!$B$1:$B$6230,0))))</f>
        <v/>
      </c>
      <c r="U1630" s="239"/>
      <c r="V1630" s="269" t="e">
        <f>IF(C1630="",NA(),MATCH($B1630&amp;$C1630,'Smelter Look-up'!$J:$J,0))</f>
        <v>#N/A</v>
      </c>
      <c r="W1630" s="270"/>
      <c r="X1630" s="270">
        <f t="shared" ca="1" si="55"/>
        <v>0</v>
      </c>
      <c r="Y1630" s="270"/>
      <c r="Z1630" s="270"/>
      <c r="AB1630" s="272" t="str">
        <f t="shared" si="56"/>
        <v/>
      </c>
    </row>
    <row r="1631" spans="1:28" s="271" customFormat="1" ht="20.25" customHeight="1">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54"/>
        <v/>
      </c>
      <c r="T1631" s="224" t="str">
        <f ca="1">IF(B1631="","",IF(ISERROR(MATCH($J1631,SorP!$B$1:$B$6230,0)),"",INDIRECT("'SorP'!$A$"&amp;MATCH($J1631,SorP!$B$1:$B$6230,0))))</f>
        <v/>
      </c>
      <c r="U1631" s="239"/>
      <c r="V1631" s="269" t="e">
        <f>IF(C1631="",NA(),MATCH($B1631&amp;$C1631,'Smelter Look-up'!$J:$J,0))</f>
        <v>#N/A</v>
      </c>
      <c r="W1631" s="270"/>
      <c r="X1631" s="270">
        <f t="shared" ca="1" si="55"/>
        <v>0</v>
      </c>
      <c r="Y1631" s="270"/>
      <c r="Z1631" s="270"/>
      <c r="AB1631" s="272" t="str">
        <f t="shared" si="56"/>
        <v/>
      </c>
    </row>
    <row r="1632" spans="1:28" s="271" customFormat="1" ht="20.25" customHeight="1">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54"/>
        <v/>
      </c>
      <c r="T1632" s="224" t="str">
        <f ca="1">IF(B1632="","",IF(ISERROR(MATCH($J1632,SorP!$B$1:$B$6230,0)),"",INDIRECT("'SorP'!$A$"&amp;MATCH($J1632,SorP!$B$1:$B$6230,0))))</f>
        <v/>
      </c>
      <c r="U1632" s="239"/>
      <c r="V1632" s="269" t="e">
        <f>IF(C1632="",NA(),MATCH($B1632&amp;$C1632,'Smelter Look-up'!$J:$J,0))</f>
        <v>#N/A</v>
      </c>
      <c r="W1632" s="270"/>
      <c r="X1632" s="270">
        <f t="shared" ca="1" si="55"/>
        <v>0</v>
      </c>
      <c r="Y1632" s="270"/>
      <c r="Z1632" s="270"/>
      <c r="AB1632" s="272" t="str">
        <f t="shared" si="56"/>
        <v/>
      </c>
    </row>
    <row r="1633" spans="1:28" s="271" customFormat="1" ht="20.25" customHeight="1">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54"/>
        <v/>
      </c>
      <c r="T1633" s="224" t="str">
        <f ca="1">IF(B1633="","",IF(ISERROR(MATCH($J1633,SorP!$B$1:$B$6230,0)),"",INDIRECT("'SorP'!$A$"&amp;MATCH($J1633,SorP!$B$1:$B$6230,0))))</f>
        <v/>
      </c>
      <c r="U1633" s="239"/>
      <c r="V1633" s="269" t="e">
        <f>IF(C1633="",NA(),MATCH($B1633&amp;$C1633,'Smelter Look-up'!$J:$J,0))</f>
        <v>#N/A</v>
      </c>
      <c r="W1633" s="270"/>
      <c r="X1633" s="270">
        <f t="shared" ca="1" si="55"/>
        <v>0</v>
      </c>
      <c r="Y1633" s="270"/>
      <c r="Z1633" s="270"/>
      <c r="AB1633" s="272" t="str">
        <f t="shared" si="56"/>
        <v/>
      </c>
    </row>
    <row r="1634" spans="1:28" s="271" customFormat="1" ht="20.25" customHeight="1">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54"/>
        <v/>
      </c>
      <c r="T1634" s="224" t="str">
        <f ca="1">IF(B1634="","",IF(ISERROR(MATCH($J1634,SorP!$B$1:$B$6230,0)),"",INDIRECT("'SorP'!$A$"&amp;MATCH($J1634,SorP!$B$1:$B$6230,0))))</f>
        <v/>
      </c>
      <c r="U1634" s="239"/>
      <c r="V1634" s="269" t="e">
        <f>IF(C1634="",NA(),MATCH($B1634&amp;$C1634,'Smelter Look-up'!$J:$J,0))</f>
        <v>#N/A</v>
      </c>
      <c r="W1634" s="270"/>
      <c r="X1634" s="270">
        <f t="shared" ca="1" si="55"/>
        <v>0</v>
      </c>
      <c r="Y1634" s="270"/>
      <c r="Z1634" s="270"/>
      <c r="AB1634" s="272" t="str">
        <f t="shared" si="56"/>
        <v/>
      </c>
    </row>
    <row r="1635" spans="1:28" s="271" customFormat="1" ht="20.25" customHeight="1">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54"/>
        <v/>
      </c>
      <c r="T1635" s="224" t="str">
        <f ca="1">IF(B1635="","",IF(ISERROR(MATCH($J1635,SorP!$B$1:$B$6230,0)),"",INDIRECT("'SorP'!$A$"&amp;MATCH($J1635,SorP!$B$1:$B$6230,0))))</f>
        <v/>
      </c>
      <c r="U1635" s="239"/>
      <c r="V1635" s="269" t="e">
        <f>IF(C1635="",NA(),MATCH($B1635&amp;$C1635,'Smelter Look-up'!$J:$J,0))</f>
        <v>#N/A</v>
      </c>
      <c r="W1635" s="270"/>
      <c r="X1635" s="270">
        <f t="shared" ca="1" si="55"/>
        <v>0</v>
      </c>
      <c r="Y1635" s="270"/>
      <c r="Z1635" s="270"/>
      <c r="AB1635" s="272" t="str">
        <f t="shared" si="56"/>
        <v/>
      </c>
    </row>
    <row r="1636" spans="1:28" s="271" customFormat="1" ht="20.25" customHeight="1">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ca="1" si="54"/>
        <v/>
      </c>
      <c r="T1636" s="224" t="str">
        <f ca="1">IF(B1636="","",IF(ISERROR(MATCH($J1636,SorP!$B$1:$B$6230,0)),"",INDIRECT("'SorP'!$A$"&amp;MATCH($J1636,SorP!$B$1:$B$6230,0))))</f>
        <v/>
      </c>
      <c r="U1636" s="239"/>
      <c r="V1636" s="269" t="e">
        <f>IF(C1636="",NA(),MATCH($B1636&amp;$C1636,'Smelter Look-up'!$J:$J,0))</f>
        <v>#N/A</v>
      </c>
      <c r="W1636" s="270"/>
      <c r="X1636" s="270">
        <f t="shared" ca="1" si="55"/>
        <v>0</v>
      </c>
      <c r="Y1636" s="270"/>
      <c r="Z1636" s="270"/>
      <c r="AB1636" s="272" t="str">
        <f t="shared" si="56"/>
        <v/>
      </c>
    </row>
    <row r="1637" spans="1:28" s="271" customFormat="1" ht="20.25" customHeight="1">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ref="S1637:S1700" ca="1" si="57">IF(B1637="","",IF(ISERROR(MATCH($E1637,CL,0)),"Unknown",INDIRECT("'C'!$A$"&amp;MATCH($E1637,CL,0)+1)))</f>
        <v/>
      </c>
      <c r="T1637" s="224" t="str">
        <f ca="1">IF(B1637="","",IF(ISERROR(MATCH($J1637,SorP!$B$1:$B$6230,0)),"",INDIRECT("'SorP'!$A$"&amp;MATCH($J1637,SorP!$B$1:$B$6230,0))))</f>
        <v/>
      </c>
      <c r="U1637" s="239"/>
      <c r="V1637" s="269" t="e">
        <f>IF(C1637="",NA(),MATCH($B1637&amp;$C1637,'Smelter Look-up'!$J:$J,0))</f>
        <v>#N/A</v>
      </c>
      <c r="W1637" s="270"/>
      <c r="X1637" s="270">
        <f t="shared" ref="X1637:X1700" ca="1" si="58">IF(AND(C1637="Smelter not listed",OR(LEN(D1637)=0,LEN(E1637)=0)),1,0)</f>
        <v>0</v>
      </c>
      <c r="Y1637" s="270"/>
      <c r="Z1637" s="270"/>
      <c r="AB1637" s="272" t="str">
        <f t="shared" ref="AB1637:AB1700" si="59">B1637&amp;C1637</f>
        <v/>
      </c>
    </row>
    <row r="1638" spans="1:28" s="271" customFormat="1" ht="20.25" customHeight="1">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57"/>
        <v/>
      </c>
      <c r="T1638" s="224" t="str">
        <f ca="1">IF(B1638="","",IF(ISERROR(MATCH($J1638,SorP!$B$1:$B$6230,0)),"",INDIRECT("'SorP'!$A$"&amp;MATCH($J1638,SorP!$B$1:$B$6230,0))))</f>
        <v/>
      </c>
      <c r="U1638" s="239"/>
      <c r="V1638" s="269" t="e">
        <f>IF(C1638="",NA(),MATCH($B1638&amp;$C1638,'Smelter Look-up'!$J:$J,0))</f>
        <v>#N/A</v>
      </c>
      <c r="W1638" s="270"/>
      <c r="X1638" s="270">
        <f t="shared" ca="1" si="58"/>
        <v>0</v>
      </c>
      <c r="Y1638" s="270"/>
      <c r="Z1638" s="270"/>
      <c r="AB1638" s="272" t="str">
        <f t="shared" si="59"/>
        <v/>
      </c>
    </row>
    <row r="1639" spans="1:28" s="271" customFormat="1" ht="20.25" customHeight="1">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57"/>
        <v/>
      </c>
      <c r="T1639" s="224" t="str">
        <f ca="1">IF(B1639="","",IF(ISERROR(MATCH($J1639,SorP!$B$1:$B$6230,0)),"",INDIRECT("'SorP'!$A$"&amp;MATCH($J1639,SorP!$B$1:$B$6230,0))))</f>
        <v/>
      </c>
      <c r="U1639" s="239"/>
      <c r="V1639" s="269" t="e">
        <f>IF(C1639="",NA(),MATCH($B1639&amp;$C1639,'Smelter Look-up'!$J:$J,0))</f>
        <v>#N/A</v>
      </c>
      <c r="W1639" s="270"/>
      <c r="X1639" s="270">
        <f t="shared" ca="1" si="58"/>
        <v>0</v>
      </c>
      <c r="Y1639" s="270"/>
      <c r="Z1639" s="270"/>
      <c r="AB1639" s="272" t="str">
        <f t="shared" si="59"/>
        <v/>
      </c>
    </row>
    <row r="1640" spans="1:28" s="271" customFormat="1" ht="20.25" customHeight="1">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57"/>
        <v/>
      </c>
      <c r="T1640" s="224" t="str">
        <f ca="1">IF(B1640="","",IF(ISERROR(MATCH($J1640,SorP!$B$1:$B$6230,0)),"",INDIRECT("'SorP'!$A$"&amp;MATCH($J1640,SorP!$B$1:$B$6230,0))))</f>
        <v/>
      </c>
      <c r="U1640" s="239"/>
      <c r="V1640" s="269" t="e">
        <f>IF(C1640="",NA(),MATCH($B1640&amp;$C1640,'Smelter Look-up'!$J:$J,0))</f>
        <v>#N/A</v>
      </c>
      <c r="W1640" s="270"/>
      <c r="X1640" s="270">
        <f t="shared" ca="1" si="58"/>
        <v>0</v>
      </c>
      <c r="Y1640" s="270"/>
      <c r="Z1640" s="270"/>
      <c r="AB1640" s="272" t="str">
        <f t="shared" si="59"/>
        <v/>
      </c>
    </row>
    <row r="1641" spans="1:28" s="271" customFormat="1" ht="20.25" customHeight="1">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57"/>
        <v/>
      </c>
      <c r="T1641" s="224" t="str">
        <f ca="1">IF(B1641="","",IF(ISERROR(MATCH($J1641,SorP!$B$1:$B$6230,0)),"",INDIRECT("'SorP'!$A$"&amp;MATCH($J1641,SorP!$B$1:$B$6230,0))))</f>
        <v/>
      </c>
      <c r="U1641" s="239"/>
      <c r="V1641" s="269" t="e">
        <f>IF(C1641="",NA(),MATCH($B1641&amp;$C1641,'Smelter Look-up'!$J:$J,0))</f>
        <v>#N/A</v>
      </c>
      <c r="W1641" s="270"/>
      <c r="X1641" s="270">
        <f t="shared" ca="1" si="58"/>
        <v>0</v>
      </c>
      <c r="Y1641" s="270"/>
      <c r="Z1641" s="270"/>
      <c r="AB1641" s="272" t="str">
        <f t="shared" si="59"/>
        <v/>
      </c>
    </row>
    <row r="1642" spans="1:28" s="271" customFormat="1" ht="20.25" customHeight="1">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57"/>
        <v/>
      </c>
      <c r="T1642" s="224" t="str">
        <f ca="1">IF(B1642="","",IF(ISERROR(MATCH($J1642,SorP!$B$1:$B$6230,0)),"",INDIRECT("'SorP'!$A$"&amp;MATCH($J1642,SorP!$B$1:$B$6230,0))))</f>
        <v/>
      </c>
      <c r="U1642" s="239"/>
      <c r="V1642" s="269" t="e">
        <f>IF(C1642="",NA(),MATCH($B1642&amp;$C1642,'Smelter Look-up'!$J:$J,0))</f>
        <v>#N/A</v>
      </c>
      <c r="W1642" s="270"/>
      <c r="X1642" s="270">
        <f t="shared" ca="1" si="58"/>
        <v>0</v>
      </c>
      <c r="Y1642" s="270"/>
      <c r="Z1642" s="270"/>
      <c r="AB1642" s="272" t="str">
        <f t="shared" si="59"/>
        <v/>
      </c>
    </row>
    <row r="1643" spans="1:28" s="271" customFormat="1" ht="20.25" customHeight="1">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57"/>
        <v/>
      </c>
      <c r="T1643" s="224" t="str">
        <f ca="1">IF(B1643="","",IF(ISERROR(MATCH($J1643,SorP!$B$1:$B$6230,0)),"",INDIRECT("'SorP'!$A$"&amp;MATCH($J1643,SorP!$B$1:$B$6230,0))))</f>
        <v/>
      </c>
      <c r="U1643" s="239"/>
      <c r="V1643" s="269" t="e">
        <f>IF(C1643="",NA(),MATCH($B1643&amp;$C1643,'Smelter Look-up'!$J:$J,0))</f>
        <v>#N/A</v>
      </c>
      <c r="W1643" s="270"/>
      <c r="X1643" s="270">
        <f t="shared" ca="1" si="58"/>
        <v>0</v>
      </c>
      <c r="Y1643" s="270"/>
      <c r="Z1643" s="270"/>
      <c r="AB1643" s="272" t="str">
        <f t="shared" si="59"/>
        <v/>
      </c>
    </row>
    <row r="1644" spans="1:28" s="271" customFormat="1" ht="20.25" customHeight="1">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57"/>
        <v/>
      </c>
      <c r="T1644" s="224" t="str">
        <f ca="1">IF(B1644="","",IF(ISERROR(MATCH($J1644,SorP!$B$1:$B$6230,0)),"",INDIRECT("'SorP'!$A$"&amp;MATCH($J1644,SorP!$B$1:$B$6230,0))))</f>
        <v/>
      </c>
      <c r="U1644" s="239"/>
      <c r="V1644" s="269" t="e">
        <f>IF(C1644="",NA(),MATCH($B1644&amp;$C1644,'Smelter Look-up'!$J:$J,0))</f>
        <v>#N/A</v>
      </c>
      <c r="W1644" s="270"/>
      <c r="X1644" s="270">
        <f t="shared" ca="1" si="58"/>
        <v>0</v>
      </c>
      <c r="Y1644" s="270"/>
      <c r="Z1644" s="270"/>
      <c r="AB1644" s="272" t="str">
        <f t="shared" si="59"/>
        <v/>
      </c>
    </row>
    <row r="1645" spans="1:28" s="271" customFormat="1" ht="20.25" customHeight="1">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57"/>
        <v/>
      </c>
      <c r="T1645" s="224" t="str">
        <f ca="1">IF(B1645="","",IF(ISERROR(MATCH($J1645,SorP!$B$1:$B$6230,0)),"",INDIRECT("'SorP'!$A$"&amp;MATCH($J1645,SorP!$B$1:$B$6230,0))))</f>
        <v/>
      </c>
      <c r="U1645" s="239"/>
      <c r="V1645" s="269" t="e">
        <f>IF(C1645="",NA(),MATCH($B1645&amp;$C1645,'Smelter Look-up'!$J:$J,0))</f>
        <v>#N/A</v>
      </c>
      <c r="W1645" s="270"/>
      <c r="X1645" s="270">
        <f t="shared" ca="1" si="58"/>
        <v>0</v>
      </c>
      <c r="Y1645" s="270"/>
      <c r="Z1645" s="270"/>
      <c r="AB1645" s="272" t="str">
        <f t="shared" si="59"/>
        <v/>
      </c>
    </row>
    <row r="1646" spans="1:28" s="271" customFormat="1" ht="20.25" customHeight="1">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57"/>
        <v/>
      </c>
      <c r="T1646" s="224" t="str">
        <f ca="1">IF(B1646="","",IF(ISERROR(MATCH($J1646,SorP!$B$1:$B$6230,0)),"",INDIRECT("'SorP'!$A$"&amp;MATCH($J1646,SorP!$B$1:$B$6230,0))))</f>
        <v/>
      </c>
      <c r="U1646" s="239"/>
      <c r="V1646" s="269" t="e">
        <f>IF(C1646="",NA(),MATCH($B1646&amp;$C1646,'Smelter Look-up'!$J:$J,0))</f>
        <v>#N/A</v>
      </c>
      <c r="W1646" s="270"/>
      <c r="X1646" s="270">
        <f t="shared" ca="1" si="58"/>
        <v>0</v>
      </c>
      <c r="Y1646" s="270"/>
      <c r="Z1646" s="270"/>
      <c r="AB1646" s="272" t="str">
        <f t="shared" si="59"/>
        <v/>
      </c>
    </row>
    <row r="1647" spans="1:28" s="271" customFormat="1" ht="20.25" customHeight="1">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57"/>
        <v/>
      </c>
      <c r="T1647" s="224" t="str">
        <f ca="1">IF(B1647="","",IF(ISERROR(MATCH($J1647,SorP!$B$1:$B$6230,0)),"",INDIRECT("'SorP'!$A$"&amp;MATCH($J1647,SorP!$B$1:$B$6230,0))))</f>
        <v/>
      </c>
      <c r="U1647" s="239"/>
      <c r="V1647" s="269" t="e">
        <f>IF(C1647="",NA(),MATCH($B1647&amp;$C1647,'Smelter Look-up'!$J:$J,0))</f>
        <v>#N/A</v>
      </c>
      <c r="W1647" s="270"/>
      <c r="X1647" s="270">
        <f t="shared" ca="1" si="58"/>
        <v>0</v>
      </c>
      <c r="Y1647" s="270"/>
      <c r="Z1647" s="270"/>
      <c r="AB1647" s="272" t="str">
        <f t="shared" si="59"/>
        <v/>
      </c>
    </row>
    <row r="1648" spans="1:28" s="271" customFormat="1" ht="20.25" customHeight="1">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57"/>
        <v/>
      </c>
      <c r="T1648" s="224" t="str">
        <f ca="1">IF(B1648="","",IF(ISERROR(MATCH($J1648,SorP!$B$1:$B$6230,0)),"",INDIRECT("'SorP'!$A$"&amp;MATCH($J1648,SorP!$B$1:$B$6230,0))))</f>
        <v/>
      </c>
      <c r="U1648" s="239"/>
      <c r="V1648" s="269" t="e">
        <f>IF(C1648="",NA(),MATCH($B1648&amp;$C1648,'Smelter Look-up'!$J:$J,0))</f>
        <v>#N/A</v>
      </c>
      <c r="W1648" s="270"/>
      <c r="X1648" s="270">
        <f t="shared" ca="1" si="58"/>
        <v>0</v>
      </c>
      <c r="Y1648" s="270"/>
      <c r="Z1648" s="270"/>
      <c r="AB1648" s="272" t="str">
        <f t="shared" si="59"/>
        <v/>
      </c>
    </row>
    <row r="1649" spans="1:28" s="271" customFormat="1" ht="20.25" customHeight="1">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57"/>
        <v/>
      </c>
      <c r="T1649" s="224" t="str">
        <f ca="1">IF(B1649="","",IF(ISERROR(MATCH($J1649,SorP!$B$1:$B$6230,0)),"",INDIRECT("'SorP'!$A$"&amp;MATCH($J1649,SorP!$B$1:$B$6230,0))))</f>
        <v/>
      </c>
      <c r="U1649" s="239"/>
      <c r="V1649" s="269" t="e">
        <f>IF(C1649="",NA(),MATCH($B1649&amp;$C1649,'Smelter Look-up'!$J:$J,0))</f>
        <v>#N/A</v>
      </c>
      <c r="W1649" s="270"/>
      <c r="X1649" s="270">
        <f t="shared" ca="1" si="58"/>
        <v>0</v>
      </c>
      <c r="Y1649" s="270"/>
      <c r="Z1649" s="270"/>
      <c r="AB1649" s="272" t="str">
        <f t="shared" si="59"/>
        <v/>
      </c>
    </row>
    <row r="1650" spans="1:28" s="271" customFormat="1" ht="20.25" customHeight="1">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57"/>
        <v/>
      </c>
      <c r="T1650" s="224" t="str">
        <f ca="1">IF(B1650="","",IF(ISERROR(MATCH($J1650,SorP!$B$1:$B$6230,0)),"",INDIRECT("'SorP'!$A$"&amp;MATCH($J1650,SorP!$B$1:$B$6230,0))))</f>
        <v/>
      </c>
      <c r="U1650" s="239"/>
      <c r="V1650" s="269" t="e">
        <f>IF(C1650="",NA(),MATCH($B1650&amp;$C1650,'Smelter Look-up'!$J:$J,0))</f>
        <v>#N/A</v>
      </c>
      <c r="W1650" s="270"/>
      <c r="X1650" s="270">
        <f t="shared" ca="1" si="58"/>
        <v>0</v>
      </c>
      <c r="Y1650" s="270"/>
      <c r="Z1650" s="270"/>
      <c r="AB1650" s="272" t="str">
        <f t="shared" si="59"/>
        <v/>
      </c>
    </row>
    <row r="1651" spans="1:28" s="271" customFormat="1" ht="20.25" customHeight="1">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57"/>
        <v/>
      </c>
      <c r="T1651" s="224" t="str">
        <f ca="1">IF(B1651="","",IF(ISERROR(MATCH($J1651,SorP!$B$1:$B$6230,0)),"",INDIRECT("'SorP'!$A$"&amp;MATCH($J1651,SorP!$B$1:$B$6230,0))))</f>
        <v/>
      </c>
      <c r="U1651" s="239"/>
      <c r="V1651" s="269" t="e">
        <f>IF(C1651="",NA(),MATCH($B1651&amp;$C1651,'Smelter Look-up'!$J:$J,0))</f>
        <v>#N/A</v>
      </c>
      <c r="W1651" s="270"/>
      <c r="X1651" s="270">
        <f t="shared" ca="1" si="58"/>
        <v>0</v>
      </c>
      <c r="Y1651" s="270"/>
      <c r="Z1651" s="270"/>
      <c r="AB1651" s="272" t="str">
        <f t="shared" si="59"/>
        <v/>
      </c>
    </row>
    <row r="1652" spans="1:28" s="271" customFormat="1" ht="20.25" customHeight="1">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57"/>
        <v/>
      </c>
      <c r="T1652" s="224" t="str">
        <f ca="1">IF(B1652="","",IF(ISERROR(MATCH($J1652,SorP!$B$1:$B$6230,0)),"",INDIRECT("'SorP'!$A$"&amp;MATCH($J1652,SorP!$B$1:$B$6230,0))))</f>
        <v/>
      </c>
      <c r="U1652" s="239"/>
      <c r="V1652" s="269" t="e">
        <f>IF(C1652="",NA(),MATCH($B1652&amp;$C1652,'Smelter Look-up'!$J:$J,0))</f>
        <v>#N/A</v>
      </c>
      <c r="W1652" s="270"/>
      <c r="X1652" s="270">
        <f t="shared" ca="1" si="58"/>
        <v>0</v>
      </c>
      <c r="Y1652" s="270"/>
      <c r="Z1652" s="270"/>
      <c r="AB1652" s="272" t="str">
        <f t="shared" si="59"/>
        <v/>
      </c>
    </row>
    <row r="1653" spans="1:28" s="271" customFormat="1" ht="20.25" customHeight="1">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57"/>
        <v/>
      </c>
      <c r="T1653" s="224" t="str">
        <f ca="1">IF(B1653="","",IF(ISERROR(MATCH($J1653,SorP!$B$1:$B$6230,0)),"",INDIRECT("'SorP'!$A$"&amp;MATCH($J1653,SorP!$B$1:$B$6230,0))))</f>
        <v/>
      </c>
      <c r="U1653" s="239"/>
      <c r="V1653" s="269" t="e">
        <f>IF(C1653="",NA(),MATCH($B1653&amp;$C1653,'Smelter Look-up'!$J:$J,0))</f>
        <v>#N/A</v>
      </c>
      <c r="W1653" s="270"/>
      <c r="X1653" s="270">
        <f t="shared" ca="1" si="58"/>
        <v>0</v>
      </c>
      <c r="Y1653" s="270"/>
      <c r="Z1653" s="270"/>
      <c r="AB1653" s="272" t="str">
        <f t="shared" si="59"/>
        <v/>
      </c>
    </row>
    <row r="1654" spans="1:28" s="271" customFormat="1" ht="20.25" customHeight="1">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57"/>
        <v/>
      </c>
      <c r="T1654" s="224" t="str">
        <f ca="1">IF(B1654="","",IF(ISERROR(MATCH($J1654,SorP!$B$1:$B$6230,0)),"",INDIRECT("'SorP'!$A$"&amp;MATCH($J1654,SorP!$B$1:$B$6230,0))))</f>
        <v/>
      </c>
      <c r="U1654" s="239"/>
      <c r="V1654" s="269" t="e">
        <f>IF(C1654="",NA(),MATCH($B1654&amp;$C1654,'Smelter Look-up'!$J:$J,0))</f>
        <v>#N/A</v>
      </c>
      <c r="W1654" s="270"/>
      <c r="X1654" s="270">
        <f t="shared" ca="1" si="58"/>
        <v>0</v>
      </c>
      <c r="Y1654" s="270"/>
      <c r="Z1654" s="270"/>
      <c r="AB1654" s="272" t="str">
        <f t="shared" si="59"/>
        <v/>
      </c>
    </row>
    <row r="1655" spans="1:28" s="271" customFormat="1" ht="20.25" customHeight="1">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57"/>
        <v/>
      </c>
      <c r="T1655" s="224" t="str">
        <f ca="1">IF(B1655="","",IF(ISERROR(MATCH($J1655,SorP!$B$1:$B$6230,0)),"",INDIRECT("'SorP'!$A$"&amp;MATCH($J1655,SorP!$B$1:$B$6230,0))))</f>
        <v/>
      </c>
      <c r="U1655" s="239"/>
      <c r="V1655" s="269" t="e">
        <f>IF(C1655="",NA(),MATCH($B1655&amp;$C1655,'Smelter Look-up'!$J:$J,0))</f>
        <v>#N/A</v>
      </c>
      <c r="W1655" s="270"/>
      <c r="X1655" s="270">
        <f t="shared" ca="1" si="58"/>
        <v>0</v>
      </c>
      <c r="Y1655" s="270"/>
      <c r="Z1655" s="270"/>
      <c r="AB1655" s="272" t="str">
        <f t="shared" si="59"/>
        <v/>
      </c>
    </row>
    <row r="1656" spans="1:28" s="271" customFormat="1" ht="20.25" customHeight="1">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57"/>
        <v/>
      </c>
      <c r="T1656" s="224" t="str">
        <f ca="1">IF(B1656="","",IF(ISERROR(MATCH($J1656,SorP!$B$1:$B$6230,0)),"",INDIRECT("'SorP'!$A$"&amp;MATCH($J1656,SorP!$B$1:$B$6230,0))))</f>
        <v/>
      </c>
      <c r="U1656" s="239"/>
      <c r="V1656" s="269" t="e">
        <f>IF(C1656="",NA(),MATCH($B1656&amp;$C1656,'Smelter Look-up'!$J:$J,0))</f>
        <v>#N/A</v>
      </c>
      <c r="W1656" s="270"/>
      <c r="X1656" s="270">
        <f t="shared" ca="1" si="58"/>
        <v>0</v>
      </c>
      <c r="Y1656" s="270"/>
      <c r="Z1656" s="270"/>
      <c r="AB1656" s="272" t="str">
        <f t="shared" si="59"/>
        <v/>
      </c>
    </row>
    <row r="1657" spans="1:28" s="271" customFormat="1" ht="20.25" customHeight="1">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57"/>
        <v/>
      </c>
      <c r="T1657" s="224" t="str">
        <f ca="1">IF(B1657="","",IF(ISERROR(MATCH($J1657,SorP!$B$1:$B$6230,0)),"",INDIRECT("'SorP'!$A$"&amp;MATCH($J1657,SorP!$B$1:$B$6230,0))))</f>
        <v/>
      </c>
      <c r="U1657" s="239"/>
      <c r="V1657" s="269" t="e">
        <f>IF(C1657="",NA(),MATCH($B1657&amp;$C1657,'Smelter Look-up'!$J:$J,0))</f>
        <v>#N/A</v>
      </c>
      <c r="W1657" s="270"/>
      <c r="X1657" s="270">
        <f t="shared" ca="1" si="58"/>
        <v>0</v>
      </c>
      <c r="Y1657" s="270"/>
      <c r="Z1657" s="270"/>
      <c r="AB1657" s="272" t="str">
        <f t="shared" si="59"/>
        <v/>
      </c>
    </row>
    <row r="1658" spans="1:28" s="271" customFormat="1" ht="20.25" customHeight="1">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57"/>
        <v/>
      </c>
      <c r="T1658" s="224" t="str">
        <f ca="1">IF(B1658="","",IF(ISERROR(MATCH($J1658,SorP!$B$1:$B$6230,0)),"",INDIRECT("'SorP'!$A$"&amp;MATCH($J1658,SorP!$B$1:$B$6230,0))))</f>
        <v/>
      </c>
      <c r="U1658" s="239"/>
      <c r="V1658" s="269" t="e">
        <f>IF(C1658="",NA(),MATCH($B1658&amp;$C1658,'Smelter Look-up'!$J:$J,0))</f>
        <v>#N/A</v>
      </c>
      <c r="W1658" s="270"/>
      <c r="X1658" s="270">
        <f t="shared" ca="1" si="58"/>
        <v>0</v>
      </c>
      <c r="Y1658" s="270"/>
      <c r="Z1658" s="270"/>
      <c r="AB1658" s="272" t="str">
        <f t="shared" si="59"/>
        <v/>
      </c>
    </row>
    <row r="1659" spans="1:28" s="271" customFormat="1" ht="20.25" customHeight="1">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57"/>
        <v/>
      </c>
      <c r="T1659" s="224" t="str">
        <f ca="1">IF(B1659="","",IF(ISERROR(MATCH($J1659,SorP!$B$1:$B$6230,0)),"",INDIRECT("'SorP'!$A$"&amp;MATCH($J1659,SorP!$B$1:$B$6230,0))))</f>
        <v/>
      </c>
      <c r="U1659" s="239"/>
      <c r="V1659" s="269" t="e">
        <f>IF(C1659="",NA(),MATCH($B1659&amp;$C1659,'Smelter Look-up'!$J:$J,0))</f>
        <v>#N/A</v>
      </c>
      <c r="W1659" s="270"/>
      <c r="X1659" s="270">
        <f t="shared" ca="1" si="58"/>
        <v>0</v>
      </c>
      <c r="Y1659" s="270"/>
      <c r="Z1659" s="270"/>
      <c r="AB1659" s="272" t="str">
        <f t="shared" si="59"/>
        <v/>
      </c>
    </row>
    <row r="1660" spans="1:28" s="271" customFormat="1" ht="20.25" customHeight="1">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57"/>
        <v/>
      </c>
      <c r="T1660" s="224" t="str">
        <f ca="1">IF(B1660="","",IF(ISERROR(MATCH($J1660,SorP!$B$1:$B$6230,0)),"",INDIRECT("'SorP'!$A$"&amp;MATCH($J1660,SorP!$B$1:$B$6230,0))))</f>
        <v/>
      </c>
      <c r="U1660" s="239"/>
      <c r="V1660" s="269" t="e">
        <f>IF(C1660="",NA(),MATCH($B1660&amp;$C1660,'Smelter Look-up'!$J:$J,0))</f>
        <v>#N/A</v>
      </c>
      <c r="W1660" s="270"/>
      <c r="X1660" s="270">
        <f t="shared" ca="1" si="58"/>
        <v>0</v>
      </c>
      <c r="Y1660" s="270"/>
      <c r="Z1660" s="270"/>
      <c r="AB1660" s="272" t="str">
        <f t="shared" si="59"/>
        <v/>
      </c>
    </row>
    <row r="1661" spans="1:28" s="271" customFormat="1" ht="20.25" customHeight="1">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57"/>
        <v/>
      </c>
      <c r="T1661" s="224" t="str">
        <f ca="1">IF(B1661="","",IF(ISERROR(MATCH($J1661,SorP!$B$1:$B$6230,0)),"",INDIRECT("'SorP'!$A$"&amp;MATCH($J1661,SorP!$B$1:$B$6230,0))))</f>
        <v/>
      </c>
      <c r="U1661" s="239"/>
      <c r="V1661" s="269" t="e">
        <f>IF(C1661="",NA(),MATCH($B1661&amp;$C1661,'Smelter Look-up'!$J:$J,0))</f>
        <v>#N/A</v>
      </c>
      <c r="W1661" s="270"/>
      <c r="X1661" s="270">
        <f t="shared" ca="1" si="58"/>
        <v>0</v>
      </c>
      <c r="Y1661" s="270"/>
      <c r="Z1661" s="270"/>
      <c r="AB1661" s="272" t="str">
        <f t="shared" si="59"/>
        <v/>
      </c>
    </row>
    <row r="1662" spans="1:28" s="271" customFormat="1" ht="20.25" customHeight="1">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57"/>
        <v/>
      </c>
      <c r="T1662" s="224" t="str">
        <f ca="1">IF(B1662="","",IF(ISERROR(MATCH($J1662,SorP!$B$1:$B$6230,0)),"",INDIRECT("'SorP'!$A$"&amp;MATCH($J1662,SorP!$B$1:$B$6230,0))))</f>
        <v/>
      </c>
      <c r="U1662" s="239"/>
      <c r="V1662" s="269" t="e">
        <f>IF(C1662="",NA(),MATCH($B1662&amp;$C1662,'Smelter Look-up'!$J:$J,0))</f>
        <v>#N/A</v>
      </c>
      <c r="W1662" s="270"/>
      <c r="X1662" s="270">
        <f t="shared" ca="1" si="58"/>
        <v>0</v>
      </c>
      <c r="Y1662" s="270"/>
      <c r="Z1662" s="270"/>
      <c r="AB1662" s="272" t="str">
        <f t="shared" si="59"/>
        <v/>
      </c>
    </row>
    <row r="1663" spans="1:28" s="271" customFormat="1" ht="20.25" customHeight="1">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57"/>
        <v/>
      </c>
      <c r="T1663" s="224" t="str">
        <f ca="1">IF(B1663="","",IF(ISERROR(MATCH($J1663,SorP!$B$1:$B$6230,0)),"",INDIRECT("'SorP'!$A$"&amp;MATCH($J1663,SorP!$B$1:$B$6230,0))))</f>
        <v/>
      </c>
      <c r="U1663" s="239"/>
      <c r="V1663" s="269" t="e">
        <f>IF(C1663="",NA(),MATCH($B1663&amp;$C1663,'Smelter Look-up'!$J:$J,0))</f>
        <v>#N/A</v>
      </c>
      <c r="W1663" s="270"/>
      <c r="X1663" s="270">
        <f t="shared" ca="1" si="58"/>
        <v>0</v>
      </c>
      <c r="Y1663" s="270"/>
      <c r="Z1663" s="270"/>
      <c r="AB1663" s="272" t="str">
        <f t="shared" si="59"/>
        <v/>
      </c>
    </row>
    <row r="1664" spans="1:28" s="271" customFormat="1" ht="20.25" customHeight="1">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57"/>
        <v/>
      </c>
      <c r="T1664" s="224" t="str">
        <f ca="1">IF(B1664="","",IF(ISERROR(MATCH($J1664,SorP!$B$1:$B$6230,0)),"",INDIRECT("'SorP'!$A$"&amp;MATCH($J1664,SorP!$B$1:$B$6230,0))))</f>
        <v/>
      </c>
      <c r="U1664" s="239"/>
      <c r="V1664" s="269" t="e">
        <f>IF(C1664="",NA(),MATCH($B1664&amp;$C1664,'Smelter Look-up'!$J:$J,0))</f>
        <v>#N/A</v>
      </c>
      <c r="W1664" s="270"/>
      <c r="X1664" s="270">
        <f t="shared" ca="1" si="58"/>
        <v>0</v>
      </c>
      <c r="Y1664" s="270"/>
      <c r="Z1664" s="270"/>
      <c r="AB1664" s="272" t="str">
        <f t="shared" si="59"/>
        <v/>
      </c>
    </row>
    <row r="1665" spans="1:28" s="271" customFormat="1" ht="20.25" customHeight="1">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57"/>
        <v/>
      </c>
      <c r="T1665" s="224" t="str">
        <f ca="1">IF(B1665="","",IF(ISERROR(MATCH($J1665,SorP!$B$1:$B$6230,0)),"",INDIRECT("'SorP'!$A$"&amp;MATCH($J1665,SorP!$B$1:$B$6230,0))))</f>
        <v/>
      </c>
      <c r="U1665" s="239"/>
      <c r="V1665" s="269" t="e">
        <f>IF(C1665="",NA(),MATCH($B1665&amp;$C1665,'Smelter Look-up'!$J:$J,0))</f>
        <v>#N/A</v>
      </c>
      <c r="W1665" s="270"/>
      <c r="X1665" s="270">
        <f t="shared" ca="1" si="58"/>
        <v>0</v>
      </c>
      <c r="Y1665" s="270"/>
      <c r="Z1665" s="270"/>
      <c r="AB1665" s="272" t="str">
        <f t="shared" si="59"/>
        <v/>
      </c>
    </row>
    <row r="1666" spans="1:28" s="271" customFormat="1" ht="20.25" customHeight="1">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57"/>
        <v/>
      </c>
      <c r="T1666" s="224" t="str">
        <f ca="1">IF(B1666="","",IF(ISERROR(MATCH($J1666,SorP!$B$1:$B$6230,0)),"",INDIRECT("'SorP'!$A$"&amp;MATCH($J1666,SorP!$B$1:$B$6230,0))))</f>
        <v/>
      </c>
      <c r="U1666" s="239"/>
      <c r="V1666" s="269" t="e">
        <f>IF(C1666="",NA(),MATCH($B1666&amp;$C1666,'Smelter Look-up'!$J:$J,0))</f>
        <v>#N/A</v>
      </c>
      <c r="W1666" s="270"/>
      <c r="X1666" s="270">
        <f t="shared" ca="1" si="58"/>
        <v>0</v>
      </c>
      <c r="Y1666" s="270"/>
      <c r="Z1666" s="270"/>
      <c r="AB1666" s="272" t="str">
        <f t="shared" si="59"/>
        <v/>
      </c>
    </row>
    <row r="1667" spans="1:28" s="271" customFormat="1" ht="20.25" customHeight="1">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57"/>
        <v/>
      </c>
      <c r="T1667" s="224" t="str">
        <f ca="1">IF(B1667="","",IF(ISERROR(MATCH($J1667,SorP!$B$1:$B$6230,0)),"",INDIRECT("'SorP'!$A$"&amp;MATCH($J1667,SorP!$B$1:$B$6230,0))))</f>
        <v/>
      </c>
      <c r="U1667" s="239"/>
      <c r="V1667" s="269" t="e">
        <f>IF(C1667="",NA(),MATCH($B1667&amp;$C1667,'Smelter Look-up'!$J:$J,0))</f>
        <v>#N/A</v>
      </c>
      <c r="W1667" s="270"/>
      <c r="X1667" s="270">
        <f t="shared" ca="1" si="58"/>
        <v>0</v>
      </c>
      <c r="Y1667" s="270"/>
      <c r="Z1667" s="270"/>
      <c r="AB1667" s="272" t="str">
        <f t="shared" si="59"/>
        <v/>
      </c>
    </row>
    <row r="1668" spans="1:28" s="271" customFormat="1" ht="20.25" customHeight="1">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57"/>
        <v/>
      </c>
      <c r="T1668" s="224" t="str">
        <f ca="1">IF(B1668="","",IF(ISERROR(MATCH($J1668,SorP!$B$1:$B$6230,0)),"",INDIRECT("'SorP'!$A$"&amp;MATCH($J1668,SorP!$B$1:$B$6230,0))))</f>
        <v/>
      </c>
      <c r="U1668" s="239"/>
      <c r="V1668" s="269" t="e">
        <f>IF(C1668="",NA(),MATCH($B1668&amp;$C1668,'Smelter Look-up'!$J:$J,0))</f>
        <v>#N/A</v>
      </c>
      <c r="W1668" s="270"/>
      <c r="X1668" s="270">
        <f t="shared" ca="1" si="58"/>
        <v>0</v>
      </c>
      <c r="Y1668" s="270"/>
      <c r="Z1668" s="270"/>
      <c r="AB1668" s="272" t="str">
        <f t="shared" si="59"/>
        <v/>
      </c>
    </row>
    <row r="1669" spans="1:28" s="271" customFormat="1" ht="20.25" customHeight="1">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57"/>
        <v/>
      </c>
      <c r="T1669" s="224" t="str">
        <f ca="1">IF(B1669="","",IF(ISERROR(MATCH($J1669,SorP!$B$1:$B$6230,0)),"",INDIRECT("'SorP'!$A$"&amp;MATCH($J1669,SorP!$B$1:$B$6230,0))))</f>
        <v/>
      </c>
      <c r="U1669" s="239"/>
      <c r="V1669" s="269" t="e">
        <f>IF(C1669="",NA(),MATCH($B1669&amp;$C1669,'Smelter Look-up'!$J:$J,0))</f>
        <v>#N/A</v>
      </c>
      <c r="W1669" s="270"/>
      <c r="X1669" s="270">
        <f t="shared" ca="1" si="58"/>
        <v>0</v>
      </c>
      <c r="Y1669" s="270"/>
      <c r="Z1669" s="270"/>
      <c r="AB1669" s="272" t="str">
        <f t="shared" si="59"/>
        <v/>
      </c>
    </row>
    <row r="1670" spans="1:28" s="271" customFormat="1" ht="20.25" customHeight="1">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57"/>
        <v/>
      </c>
      <c r="T1670" s="224" t="str">
        <f ca="1">IF(B1670="","",IF(ISERROR(MATCH($J1670,SorP!$B$1:$B$6230,0)),"",INDIRECT("'SorP'!$A$"&amp;MATCH($J1670,SorP!$B$1:$B$6230,0))))</f>
        <v/>
      </c>
      <c r="U1670" s="239"/>
      <c r="V1670" s="269" t="e">
        <f>IF(C1670="",NA(),MATCH($B1670&amp;$C1670,'Smelter Look-up'!$J:$J,0))</f>
        <v>#N/A</v>
      </c>
      <c r="W1670" s="270"/>
      <c r="X1670" s="270">
        <f t="shared" ca="1" si="58"/>
        <v>0</v>
      </c>
      <c r="Y1670" s="270"/>
      <c r="Z1670" s="270"/>
      <c r="AB1670" s="272" t="str">
        <f t="shared" si="59"/>
        <v/>
      </c>
    </row>
    <row r="1671" spans="1:28" s="271" customFormat="1" ht="20.25" customHeight="1">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57"/>
        <v/>
      </c>
      <c r="T1671" s="224" t="str">
        <f ca="1">IF(B1671="","",IF(ISERROR(MATCH($J1671,SorP!$B$1:$B$6230,0)),"",INDIRECT("'SorP'!$A$"&amp;MATCH($J1671,SorP!$B$1:$B$6230,0))))</f>
        <v/>
      </c>
      <c r="U1671" s="239"/>
      <c r="V1671" s="269" t="e">
        <f>IF(C1671="",NA(),MATCH($B1671&amp;$C1671,'Smelter Look-up'!$J:$J,0))</f>
        <v>#N/A</v>
      </c>
      <c r="W1671" s="270"/>
      <c r="X1671" s="270">
        <f t="shared" ca="1" si="58"/>
        <v>0</v>
      </c>
      <c r="Y1671" s="270"/>
      <c r="Z1671" s="270"/>
      <c r="AB1671" s="272" t="str">
        <f t="shared" si="59"/>
        <v/>
      </c>
    </row>
    <row r="1672" spans="1:28" s="271" customFormat="1" ht="20.25" customHeight="1">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57"/>
        <v/>
      </c>
      <c r="T1672" s="224" t="str">
        <f ca="1">IF(B1672="","",IF(ISERROR(MATCH($J1672,SorP!$B$1:$B$6230,0)),"",INDIRECT("'SorP'!$A$"&amp;MATCH($J1672,SorP!$B$1:$B$6230,0))))</f>
        <v/>
      </c>
      <c r="U1672" s="239"/>
      <c r="V1672" s="269" t="e">
        <f>IF(C1672="",NA(),MATCH($B1672&amp;$C1672,'Smelter Look-up'!$J:$J,0))</f>
        <v>#N/A</v>
      </c>
      <c r="W1672" s="270"/>
      <c r="X1672" s="270">
        <f t="shared" ca="1" si="58"/>
        <v>0</v>
      </c>
      <c r="Y1672" s="270"/>
      <c r="Z1672" s="270"/>
      <c r="AB1672" s="272" t="str">
        <f t="shared" si="59"/>
        <v/>
      </c>
    </row>
    <row r="1673" spans="1:28" s="271" customFormat="1" ht="20.25" customHeight="1">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57"/>
        <v/>
      </c>
      <c r="T1673" s="224" t="str">
        <f ca="1">IF(B1673="","",IF(ISERROR(MATCH($J1673,SorP!$B$1:$B$6230,0)),"",INDIRECT("'SorP'!$A$"&amp;MATCH($J1673,SorP!$B$1:$B$6230,0))))</f>
        <v/>
      </c>
      <c r="U1673" s="239"/>
      <c r="V1673" s="269" t="e">
        <f>IF(C1673="",NA(),MATCH($B1673&amp;$C1673,'Smelter Look-up'!$J:$J,0))</f>
        <v>#N/A</v>
      </c>
      <c r="W1673" s="270"/>
      <c r="X1673" s="270">
        <f t="shared" ca="1" si="58"/>
        <v>0</v>
      </c>
      <c r="Y1673" s="270"/>
      <c r="Z1673" s="270"/>
      <c r="AB1673" s="272" t="str">
        <f t="shared" si="59"/>
        <v/>
      </c>
    </row>
    <row r="1674" spans="1:28" s="271" customFormat="1" ht="20.25" customHeight="1">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57"/>
        <v/>
      </c>
      <c r="T1674" s="224" t="str">
        <f ca="1">IF(B1674="","",IF(ISERROR(MATCH($J1674,SorP!$B$1:$B$6230,0)),"",INDIRECT("'SorP'!$A$"&amp;MATCH($J1674,SorP!$B$1:$B$6230,0))))</f>
        <v/>
      </c>
      <c r="U1674" s="239"/>
      <c r="V1674" s="269" t="e">
        <f>IF(C1674="",NA(),MATCH($B1674&amp;$C1674,'Smelter Look-up'!$J:$J,0))</f>
        <v>#N/A</v>
      </c>
      <c r="W1674" s="270"/>
      <c r="X1674" s="270">
        <f t="shared" ca="1" si="58"/>
        <v>0</v>
      </c>
      <c r="Y1674" s="270"/>
      <c r="Z1674" s="270"/>
      <c r="AB1674" s="272" t="str">
        <f t="shared" si="59"/>
        <v/>
      </c>
    </row>
    <row r="1675" spans="1:28" s="271" customFormat="1" ht="20.25" customHeight="1">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57"/>
        <v/>
      </c>
      <c r="T1675" s="224" t="str">
        <f ca="1">IF(B1675="","",IF(ISERROR(MATCH($J1675,SorP!$B$1:$B$6230,0)),"",INDIRECT("'SorP'!$A$"&amp;MATCH($J1675,SorP!$B$1:$B$6230,0))))</f>
        <v/>
      </c>
      <c r="U1675" s="239"/>
      <c r="V1675" s="269" t="e">
        <f>IF(C1675="",NA(),MATCH($B1675&amp;$C1675,'Smelter Look-up'!$J:$J,0))</f>
        <v>#N/A</v>
      </c>
      <c r="W1675" s="270"/>
      <c r="X1675" s="270">
        <f t="shared" ca="1" si="58"/>
        <v>0</v>
      </c>
      <c r="Y1675" s="270"/>
      <c r="Z1675" s="270"/>
      <c r="AB1675" s="272" t="str">
        <f t="shared" si="59"/>
        <v/>
      </c>
    </row>
    <row r="1676" spans="1:28" s="271" customFormat="1" ht="20.25" customHeight="1">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57"/>
        <v/>
      </c>
      <c r="T1676" s="224" t="str">
        <f ca="1">IF(B1676="","",IF(ISERROR(MATCH($J1676,SorP!$B$1:$B$6230,0)),"",INDIRECT("'SorP'!$A$"&amp;MATCH($J1676,SorP!$B$1:$B$6230,0))))</f>
        <v/>
      </c>
      <c r="U1676" s="239"/>
      <c r="V1676" s="269" t="e">
        <f>IF(C1676="",NA(),MATCH($B1676&amp;$C1676,'Smelter Look-up'!$J:$J,0))</f>
        <v>#N/A</v>
      </c>
      <c r="W1676" s="270"/>
      <c r="X1676" s="270">
        <f t="shared" ca="1" si="58"/>
        <v>0</v>
      </c>
      <c r="Y1676" s="270"/>
      <c r="Z1676" s="270"/>
      <c r="AB1676" s="272" t="str">
        <f t="shared" si="59"/>
        <v/>
      </c>
    </row>
    <row r="1677" spans="1:28" s="271" customFormat="1" ht="20.25" customHeight="1">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57"/>
        <v/>
      </c>
      <c r="T1677" s="224" t="str">
        <f ca="1">IF(B1677="","",IF(ISERROR(MATCH($J1677,SorP!$B$1:$B$6230,0)),"",INDIRECT("'SorP'!$A$"&amp;MATCH($J1677,SorP!$B$1:$B$6230,0))))</f>
        <v/>
      </c>
      <c r="U1677" s="239"/>
      <c r="V1677" s="269" t="e">
        <f>IF(C1677="",NA(),MATCH($B1677&amp;$C1677,'Smelter Look-up'!$J:$J,0))</f>
        <v>#N/A</v>
      </c>
      <c r="W1677" s="270"/>
      <c r="X1677" s="270">
        <f t="shared" ca="1" si="58"/>
        <v>0</v>
      </c>
      <c r="Y1677" s="270"/>
      <c r="Z1677" s="270"/>
      <c r="AB1677" s="272" t="str">
        <f t="shared" si="59"/>
        <v/>
      </c>
    </row>
    <row r="1678" spans="1:28" s="271" customFormat="1" ht="20.25" customHeight="1">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57"/>
        <v/>
      </c>
      <c r="T1678" s="224" t="str">
        <f ca="1">IF(B1678="","",IF(ISERROR(MATCH($J1678,SorP!$B$1:$B$6230,0)),"",INDIRECT("'SorP'!$A$"&amp;MATCH($J1678,SorP!$B$1:$B$6230,0))))</f>
        <v/>
      </c>
      <c r="U1678" s="239"/>
      <c r="V1678" s="269" t="e">
        <f>IF(C1678="",NA(),MATCH($B1678&amp;$C1678,'Smelter Look-up'!$J:$J,0))</f>
        <v>#N/A</v>
      </c>
      <c r="W1678" s="270"/>
      <c r="X1678" s="270">
        <f t="shared" ca="1" si="58"/>
        <v>0</v>
      </c>
      <c r="Y1678" s="270"/>
      <c r="Z1678" s="270"/>
      <c r="AB1678" s="272" t="str">
        <f t="shared" si="59"/>
        <v/>
      </c>
    </row>
    <row r="1679" spans="1:28" s="271" customFormat="1" ht="20.25" customHeight="1">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57"/>
        <v/>
      </c>
      <c r="T1679" s="224" t="str">
        <f ca="1">IF(B1679="","",IF(ISERROR(MATCH($J1679,SorP!$B$1:$B$6230,0)),"",INDIRECT("'SorP'!$A$"&amp;MATCH($J1679,SorP!$B$1:$B$6230,0))))</f>
        <v/>
      </c>
      <c r="U1679" s="239"/>
      <c r="V1679" s="269" t="e">
        <f>IF(C1679="",NA(),MATCH($B1679&amp;$C1679,'Smelter Look-up'!$J:$J,0))</f>
        <v>#N/A</v>
      </c>
      <c r="W1679" s="270"/>
      <c r="X1679" s="270">
        <f t="shared" ca="1" si="58"/>
        <v>0</v>
      </c>
      <c r="Y1679" s="270"/>
      <c r="Z1679" s="270"/>
      <c r="AB1679" s="272" t="str">
        <f t="shared" si="59"/>
        <v/>
      </c>
    </row>
    <row r="1680" spans="1:28" s="271" customFormat="1" ht="20.25" customHeight="1">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57"/>
        <v/>
      </c>
      <c r="T1680" s="224" t="str">
        <f ca="1">IF(B1680="","",IF(ISERROR(MATCH($J1680,SorP!$B$1:$B$6230,0)),"",INDIRECT("'SorP'!$A$"&amp;MATCH($J1680,SorP!$B$1:$B$6230,0))))</f>
        <v/>
      </c>
      <c r="U1680" s="239"/>
      <c r="V1680" s="269" t="e">
        <f>IF(C1680="",NA(),MATCH($B1680&amp;$C1680,'Smelter Look-up'!$J:$J,0))</f>
        <v>#N/A</v>
      </c>
      <c r="W1680" s="270"/>
      <c r="X1680" s="270">
        <f t="shared" ca="1" si="58"/>
        <v>0</v>
      </c>
      <c r="Y1680" s="270"/>
      <c r="Z1680" s="270"/>
      <c r="AB1680" s="272" t="str">
        <f t="shared" si="59"/>
        <v/>
      </c>
    </row>
    <row r="1681" spans="1:28" s="271" customFormat="1" ht="20.25" customHeight="1">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57"/>
        <v/>
      </c>
      <c r="T1681" s="224" t="str">
        <f ca="1">IF(B1681="","",IF(ISERROR(MATCH($J1681,SorP!$B$1:$B$6230,0)),"",INDIRECT("'SorP'!$A$"&amp;MATCH($J1681,SorP!$B$1:$B$6230,0))))</f>
        <v/>
      </c>
      <c r="U1681" s="239"/>
      <c r="V1681" s="269" t="e">
        <f>IF(C1681="",NA(),MATCH($B1681&amp;$C1681,'Smelter Look-up'!$J:$J,0))</f>
        <v>#N/A</v>
      </c>
      <c r="W1681" s="270"/>
      <c r="X1681" s="270">
        <f t="shared" ca="1" si="58"/>
        <v>0</v>
      </c>
      <c r="Y1681" s="270"/>
      <c r="Z1681" s="270"/>
      <c r="AB1681" s="272" t="str">
        <f t="shared" si="59"/>
        <v/>
      </c>
    </row>
    <row r="1682" spans="1:28" s="271" customFormat="1" ht="20.25" customHeight="1">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57"/>
        <v/>
      </c>
      <c r="T1682" s="224" t="str">
        <f ca="1">IF(B1682="","",IF(ISERROR(MATCH($J1682,SorP!$B$1:$B$6230,0)),"",INDIRECT("'SorP'!$A$"&amp;MATCH($J1682,SorP!$B$1:$B$6230,0))))</f>
        <v/>
      </c>
      <c r="U1682" s="239"/>
      <c r="V1682" s="269" t="e">
        <f>IF(C1682="",NA(),MATCH($B1682&amp;$C1682,'Smelter Look-up'!$J:$J,0))</f>
        <v>#N/A</v>
      </c>
      <c r="W1682" s="270"/>
      <c r="X1682" s="270">
        <f t="shared" ca="1" si="58"/>
        <v>0</v>
      </c>
      <c r="Y1682" s="270"/>
      <c r="Z1682" s="270"/>
      <c r="AB1682" s="272" t="str">
        <f t="shared" si="59"/>
        <v/>
      </c>
    </row>
    <row r="1683" spans="1:28" s="271" customFormat="1" ht="20.25" customHeight="1">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57"/>
        <v/>
      </c>
      <c r="T1683" s="224" t="str">
        <f ca="1">IF(B1683="","",IF(ISERROR(MATCH($J1683,SorP!$B$1:$B$6230,0)),"",INDIRECT("'SorP'!$A$"&amp;MATCH($J1683,SorP!$B$1:$B$6230,0))))</f>
        <v/>
      </c>
      <c r="U1683" s="239"/>
      <c r="V1683" s="269" t="e">
        <f>IF(C1683="",NA(),MATCH($B1683&amp;$C1683,'Smelter Look-up'!$J:$J,0))</f>
        <v>#N/A</v>
      </c>
      <c r="W1683" s="270"/>
      <c r="X1683" s="270">
        <f t="shared" ca="1" si="58"/>
        <v>0</v>
      </c>
      <c r="Y1683" s="270"/>
      <c r="Z1683" s="270"/>
      <c r="AB1683" s="272" t="str">
        <f t="shared" si="59"/>
        <v/>
      </c>
    </row>
    <row r="1684" spans="1:28" s="271" customFormat="1" ht="20.25" customHeight="1">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57"/>
        <v/>
      </c>
      <c r="T1684" s="224" t="str">
        <f ca="1">IF(B1684="","",IF(ISERROR(MATCH($J1684,SorP!$B$1:$B$6230,0)),"",INDIRECT("'SorP'!$A$"&amp;MATCH($J1684,SorP!$B$1:$B$6230,0))))</f>
        <v/>
      </c>
      <c r="U1684" s="239"/>
      <c r="V1684" s="269" t="e">
        <f>IF(C1684="",NA(),MATCH($B1684&amp;$C1684,'Smelter Look-up'!$J:$J,0))</f>
        <v>#N/A</v>
      </c>
      <c r="W1684" s="270"/>
      <c r="X1684" s="270">
        <f t="shared" ca="1" si="58"/>
        <v>0</v>
      </c>
      <c r="Y1684" s="270"/>
      <c r="Z1684" s="270"/>
      <c r="AB1684" s="272" t="str">
        <f t="shared" si="59"/>
        <v/>
      </c>
    </row>
    <row r="1685" spans="1:28" s="271" customFormat="1" ht="20.25" customHeight="1">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57"/>
        <v/>
      </c>
      <c r="T1685" s="224" t="str">
        <f ca="1">IF(B1685="","",IF(ISERROR(MATCH($J1685,SorP!$B$1:$B$6230,0)),"",INDIRECT("'SorP'!$A$"&amp;MATCH($J1685,SorP!$B$1:$B$6230,0))))</f>
        <v/>
      </c>
      <c r="U1685" s="239"/>
      <c r="V1685" s="269" t="e">
        <f>IF(C1685="",NA(),MATCH($B1685&amp;$C1685,'Smelter Look-up'!$J:$J,0))</f>
        <v>#N/A</v>
      </c>
      <c r="W1685" s="270"/>
      <c r="X1685" s="270">
        <f t="shared" ca="1" si="58"/>
        <v>0</v>
      </c>
      <c r="Y1685" s="270"/>
      <c r="Z1685" s="270"/>
      <c r="AB1685" s="272" t="str">
        <f t="shared" si="59"/>
        <v/>
      </c>
    </row>
    <row r="1686" spans="1:28" s="271" customFormat="1" ht="20.25" customHeight="1">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57"/>
        <v/>
      </c>
      <c r="T1686" s="224" t="str">
        <f ca="1">IF(B1686="","",IF(ISERROR(MATCH($J1686,SorP!$B$1:$B$6230,0)),"",INDIRECT("'SorP'!$A$"&amp;MATCH($J1686,SorP!$B$1:$B$6230,0))))</f>
        <v/>
      </c>
      <c r="U1686" s="239"/>
      <c r="V1686" s="269" t="e">
        <f>IF(C1686="",NA(),MATCH($B1686&amp;$C1686,'Smelter Look-up'!$J:$J,0))</f>
        <v>#N/A</v>
      </c>
      <c r="W1686" s="270"/>
      <c r="X1686" s="270">
        <f t="shared" ca="1" si="58"/>
        <v>0</v>
      </c>
      <c r="Y1686" s="270"/>
      <c r="Z1686" s="270"/>
      <c r="AB1686" s="272" t="str">
        <f t="shared" si="59"/>
        <v/>
      </c>
    </row>
    <row r="1687" spans="1:28" s="271" customFormat="1" ht="20.25" customHeight="1">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57"/>
        <v/>
      </c>
      <c r="T1687" s="224" t="str">
        <f ca="1">IF(B1687="","",IF(ISERROR(MATCH($J1687,SorP!$B$1:$B$6230,0)),"",INDIRECT("'SorP'!$A$"&amp;MATCH($J1687,SorP!$B$1:$B$6230,0))))</f>
        <v/>
      </c>
      <c r="U1687" s="239"/>
      <c r="V1687" s="269" t="e">
        <f>IF(C1687="",NA(),MATCH($B1687&amp;$C1687,'Smelter Look-up'!$J:$J,0))</f>
        <v>#N/A</v>
      </c>
      <c r="W1687" s="270"/>
      <c r="X1687" s="270">
        <f t="shared" ca="1" si="58"/>
        <v>0</v>
      </c>
      <c r="Y1687" s="270"/>
      <c r="Z1687" s="270"/>
      <c r="AB1687" s="272" t="str">
        <f t="shared" si="59"/>
        <v/>
      </c>
    </row>
    <row r="1688" spans="1:28" s="271" customFormat="1" ht="20.25" customHeight="1">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57"/>
        <v/>
      </c>
      <c r="T1688" s="224" t="str">
        <f ca="1">IF(B1688="","",IF(ISERROR(MATCH($J1688,SorP!$B$1:$B$6230,0)),"",INDIRECT("'SorP'!$A$"&amp;MATCH($J1688,SorP!$B$1:$B$6230,0))))</f>
        <v/>
      </c>
      <c r="U1688" s="239"/>
      <c r="V1688" s="269" t="e">
        <f>IF(C1688="",NA(),MATCH($B1688&amp;$C1688,'Smelter Look-up'!$J:$J,0))</f>
        <v>#N/A</v>
      </c>
      <c r="W1688" s="270"/>
      <c r="X1688" s="270">
        <f t="shared" ca="1" si="58"/>
        <v>0</v>
      </c>
      <c r="Y1688" s="270"/>
      <c r="Z1688" s="270"/>
      <c r="AB1688" s="272" t="str">
        <f t="shared" si="59"/>
        <v/>
      </c>
    </row>
    <row r="1689" spans="1:28" s="271" customFormat="1" ht="20.25" customHeight="1">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57"/>
        <v/>
      </c>
      <c r="T1689" s="224" t="str">
        <f ca="1">IF(B1689="","",IF(ISERROR(MATCH($J1689,SorP!$B$1:$B$6230,0)),"",INDIRECT("'SorP'!$A$"&amp;MATCH($J1689,SorP!$B$1:$B$6230,0))))</f>
        <v/>
      </c>
      <c r="U1689" s="239"/>
      <c r="V1689" s="269" t="e">
        <f>IF(C1689="",NA(),MATCH($B1689&amp;$C1689,'Smelter Look-up'!$J:$J,0))</f>
        <v>#N/A</v>
      </c>
      <c r="W1689" s="270"/>
      <c r="X1689" s="270">
        <f t="shared" ca="1" si="58"/>
        <v>0</v>
      </c>
      <c r="Y1689" s="270"/>
      <c r="Z1689" s="270"/>
      <c r="AB1689" s="272" t="str">
        <f t="shared" si="59"/>
        <v/>
      </c>
    </row>
    <row r="1690" spans="1:28" s="271" customFormat="1" ht="20.25" customHeight="1">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57"/>
        <v/>
      </c>
      <c r="T1690" s="224" t="str">
        <f ca="1">IF(B1690="","",IF(ISERROR(MATCH($J1690,SorP!$B$1:$B$6230,0)),"",INDIRECT("'SorP'!$A$"&amp;MATCH($J1690,SorP!$B$1:$B$6230,0))))</f>
        <v/>
      </c>
      <c r="U1690" s="239"/>
      <c r="V1690" s="269" t="e">
        <f>IF(C1690="",NA(),MATCH($B1690&amp;$C1690,'Smelter Look-up'!$J:$J,0))</f>
        <v>#N/A</v>
      </c>
      <c r="W1690" s="270"/>
      <c r="X1690" s="270">
        <f t="shared" ca="1" si="58"/>
        <v>0</v>
      </c>
      <c r="Y1690" s="270"/>
      <c r="Z1690" s="270"/>
      <c r="AB1690" s="272" t="str">
        <f t="shared" si="59"/>
        <v/>
      </c>
    </row>
    <row r="1691" spans="1:28" s="271" customFormat="1" ht="20.25" customHeight="1">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57"/>
        <v/>
      </c>
      <c r="T1691" s="224" t="str">
        <f ca="1">IF(B1691="","",IF(ISERROR(MATCH($J1691,SorP!$B$1:$B$6230,0)),"",INDIRECT("'SorP'!$A$"&amp;MATCH($J1691,SorP!$B$1:$B$6230,0))))</f>
        <v/>
      </c>
      <c r="U1691" s="239"/>
      <c r="V1691" s="269" t="e">
        <f>IF(C1691="",NA(),MATCH($B1691&amp;$C1691,'Smelter Look-up'!$J:$J,0))</f>
        <v>#N/A</v>
      </c>
      <c r="W1691" s="270"/>
      <c r="X1691" s="270">
        <f t="shared" ca="1" si="58"/>
        <v>0</v>
      </c>
      <c r="Y1691" s="270"/>
      <c r="Z1691" s="270"/>
      <c r="AB1691" s="272" t="str">
        <f t="shared" si="59"/>
        <v/>
      </c>
    </row>
    <row r="1692" spans="1:28" s="271" customFormat="1" ht="20.25" customHeight="1">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57"/>
        <v/>
      </c>
      <c r="T1692" s="224" t="str">
        <f ca="1">IF(B1692="","",IF(ISERROR(MATCH($J1692,SorP!$B$1:$B$6230,0)),"",INDIRECT("'SorP'!$A$"&amp;MATCH($J1692,SorP!$B$1:$B$6230,0))))</f>
        <v/>
      </c>
      <c r="U1692" s="239"/>
      <c r="V1692" s="269" t="e">
        <f>IF(C1692="",NA(),MATCH($B1692&amp;$C1692,'Smelter Look-up'!$J:$J,0))</f>
        <v>#N/A</v>
      </c>
      <c r="W1692" s="270"/>
      <c r="X1692" s="270">
        <f t="shared" ca="1" si="58"/>
        <v>0</v>
      </c>
      <c r="Y1692" s="270"/>
      <c r="Z1692" s="270"/>
      <c r="AB1692" s="272" t="str">
        <f t="shared" si="59"/>
        <v/>
      </c>
    </row>
    <row r="1693" spans="1:28" s="271" customFormat="1" ht="20.25" customHeight="1">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57"/>
        <v/>
      </c>
      <c r="T1693" s="224" t="str">
        <f ca="1">IF(B1693="","",IF(ISERROR(MATCH($J1693,SorP!$B$1:$B$6230,0)),"",INDIRECT("'SorP'!$A$"&amp;MATCH($J1693,SorP!$B$1:$B$6230,0))))</f>
        <v/>
      </c>
      <c r="U1693" s="239"/>
      <c r="V1693" s="269" t="e">
        <f>IF(C1693="",NA(),MATCH($B1693&amp;$C1693,'Smelter Look-up'!$J:$J,0))</f>
        <v>#N/A</v>
      </c>
      <c r="W1693" s="270"/>
      <c r="X1693" s="270">
        <f t="shared" ca="1" si="58"/>
        <v>0</v>
      </c>
      <c r="Y1693" s="270"/>
      <c r="Z1693" s="270"/>
      <c r="AB1693" s="272" t="str">
        <f t="shared" si="59"/>
        <v/>
      </c>
    </row>
    <row r="1694" spans="1:28" s="271" customFormat="1" ht="20.25" customHeight="1">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57"/>
        <v/>
      </c>
      <c r="T1694" s="224" t="str">
        <f ca="1">IF(B1694="","",IF(ISERROR(MATCH($J1694,SorP!$B$1:$B$6230,0)),"",INDIRECT("'SorP'!$A$"&amp;MATCH($J1694,SorP!$B$1:$B$6230,0))))</f>
        <v/>
      </c>
      <c r="U1694" s="239"/>
      <c r="V1694" s="269" t="e">
        <f>IF(C1694="",NA(),MATCH($B1694&amp;$C1694,'Smelter Look-up'!$J:$J,0))</f>
        <v>#N/A</v>
      </c>
      <c r="W1694" s="270"/>
      <c r="X1694" s="270">
        <f t="shared" ca="1" si="58"/>
        <v>0</v>
      </c>
      <c r="Y1694" s="270"/>
      <c r="Z1694" s="270"/>
      <c r="AB1694" s="272" t="str">
        <f t="shared" si="59"/>
        <v/>
      </c>
    </row>
    <row r="1695" spans="1:28" s="271" customFormat="1" ht="20.25" customHeight="1">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57"/>
        <v/>
      </c>
      <c r="T1695" s="224" t="str">
        <f ca="1">IF(B1695="","",IF(ISERROR(MATCH($J1695,SorP!$B$1:$B$6230,0)),"",INDIRECT("'SorP'!$A$"&amp;MATCH($J1695,SorP!$B$1:$B$6230,0))))</f>
        <v/>
      </c>
      <c r="U1695" s="239"/>
      <c r="V1695" s="269" t="e">
        <f>IF(C1695="",NA(),MATCH($B1695&amp;$C1695,'Smelter Look-up'!$J:$J,0))</f>
        <v>#N/A</v>
      </c>
      <c r="W1695" s="270"/>
      <c r="X1695" s="270">
        <f t="shared" ca="1" si="58"/>
        <v>0</v>
      </c>
      <c r="Y1695" s="270"/>
      <c r="Z1695" s="270"/>
      <c r="AB1695" s="272" t="str">
        <f t="shared" si="59"/>
        <v/>
      </c>
    </row>
    <row r="1696" spans="1:28" s="271" customFormat="1" ht="20.25" customHeight="1">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57"/>
        <v/>
      </c>
      <c r="T1696" s="224" t="str">
        <f ca="1">IF(B1696="","",IF(ISERROR(MATCH($J1696,SorP!$B$1:$B$6230,0)),"",INDIRECT("'SorP'!$A$"&amp;MATCH($J1696,SorP!$B$1:$B$6230,0))))</f>
        <v/>
      </c>
      <c r="U1696" s="239"/>
      <c r="V1696" s="269" t="e">
        <f>IF(C1696="",NA(),MATCH($B1696&amp;$C1696,'Smelter Look-up'!$J:$J,0))</f>
        <v>#N/A</v>
      </c>
      <c r="W1696" s="270"/>
      <c r="X1696" s="270">
        <f t="shared" ca="1" si="58"/>
        <v>0</v>
      </c>
      <c r="Y1696" s="270"/>
      <c r="Z1696" s="270"/>
      <c r="AB1696" s="272" t="str">
        <f t="shared" si="59"/>
        <v/>
      </c>
    </row>
    <row r="1697" spans="1:28" s="271" customFormat="1" ht="20.25" customHeight="1">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57"/>
        <v/>
      </c>
      <c r="T1697" s="224" t="str">
        <f ca="1">IF(B1697="","",IF(ISERROR(MATCH($J1697,SorP!$B$1:$B$6230,0)),"",INDIRECT("'SorP'!$A$"&amp;MATCH($J1697,SorP!$B$1:$B$6230,0))))</f>
        <v/>
      </c>
      <c r="U1697" s="239"/>
      <c r="V1697" s="269" t="e">
        <f>IF(C1697="",NA(),MATCH($B1697&amp;$C1697,'Smelter Look-up'!$J:$J,0))</f>
        <v>#N/A</v>
      </c>
      <c r="W1697" s="270"/>
      <c r="X1697" s="270">
        <f t="shared" ca="1" si="58"/>
        <v>0</v>
      </c>
      <c r="Y1697" s="270"/>
      <c r="Z1697" s="270"/>
      <c r="AB1697" s="272" t="str">
        <f t="shared" si="59"/>
        <v/>
      </c>
    </row>
    <row r="1698" spans="1:28" s="271" customFormat="1" ht="20.25" customHeight="1">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57"/>
        <v/>
      </c>
      <c r="T1698" s="224" t="str">
        <f ca="1">IF(B1698="","",IF(ISERROR(MATCH($J1698,SorP!$B$1:$B$6230,0)),"",INDIRECT("'SorP'!$A$"&amp;MATCH($J1698,SorP!$B$1:$B$6230,0))))</f>
        <v/>
      </c>
      <c r="U1698" s="239"/>
      <c r="V1698" s="269" t="e">
        <f>IF(C1698="",NA(),MATCH($B1698&amp;$C1698,'Smelter Look-up'!$J:$J,0))</f>
        <v>#N/A</v>
      </c>
      <c r="W1698" s="270"/>
      <c r="X1698" s="270">
        <f t="shared" ca="1" si="58"/>
        <v>0</v>
      </c>
      <c r="Y1698" s="270"/>
      <c r="Z1698" s="270"/>
      <c r="AB1698" s="272" t="str">
        <f t="shared" si="59"/>
        <v/>
      </c>
    </row>
    <row r="1699" spans="1:28" s="271" customFormat="1" ht="20.25" customHeight="1">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57"/>
        <v/>
      </c>
      <c r="T1699" s="224" t="str">
        <f ca="1">IF(B1699="","",IF(ISERROR(MATCH($J1699,SorP!$B$1:$B$6230,0)),"",INDIRECT("'SorP'!$A$"&amp;MATCH($J1699,SorP!$B$1:$B$6230,0))))</f>
        <v/>
      </c>
      <c r="U1699" s="239"/>
      <c r="V1699" s="269" t="e">
        <f>IF(C1699="",NA(),MATCH($B1699&amp;$C1699,'Smelter Look-up'!$J:$J,0))</f>
        <v>#N/A</v>
      </c>
      <c r="W1699" s="270"/>
      <c r="X1699" s="270">
        <f t="shared" ca="1" si="58"/>
        <v>0</v>
      </c>
      <c r="Y1699" s="270"/>
      <c r="Z1699" s="270"/>
      <c r="AB1699" s="272" t="str">
        <f t="shared" si="59"/>
        <v/>
      </c>
    </row>
    <row r="1700" spans="1:28" s="271" customFormat="1" ht="20.25" customHeight="1">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ca="1" si="57"/>
        <v/>
      </c>
      <c r="T1700" s="224" t="str">
        <f ca="1">IF(B1700="","",IF(ISERROR(MATCH($J1700,SorP!$B$1:$B$6230,0)),"",INDIRECT("'SorP'!$A$"&amp;MATCH($J1700,SorP!$B$1:$B$6230,0))))</f>
        <v/>
      </c>
      <c r="U1700" s="239"/>
      <c r="V1700" s="269" t="e">
        <f>IF(C1700="",NA(),MATCH($B1700&amp;$C1700,'Smelter Look-up'!$J:$J,0))</f>
        <v>#N/A</v>
      </c>
      <c r="W1700" s="270"/>
      <c r="X1700" s="270">
        <f t="shared" ca="1" si="58"/>
        <v>0</v>
      </c>
      <c r="Y1700" s="270"/>
      <c r="Z1700" s="270"/>
      <c r="AB1700" s="272" t="str">
        <f t="shared" si="59"/>
        <v/>
      </c>
    </row>
    <row r="1701" spans="1:28" s="271" customFormat="1" ht="20.25" customHeight="1">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ref="S1701:S1764" ca="1" si="60">IF(B1701="","",IF(ISERROR(MATCH($E1701,CL,0)),"Unknown",INDIRECT("'C'!$A$"&amp;MATCH($E1701,CL,0)+1)))</f>
        <v/>
      </c>
      <c r="T1701" s="224" t="str">
        <f ca="1">IF(B1701="","",IF(ISERROR(MATCH($J1701,SorP!$B$1:$B$6230,0)),"",INDIRECT("'SorP'!$A$"&amp;MATCH($J1701,SorP!$B$1:$B$6230,0))))</f>
        <v/>
      </c>
      <c r="U1701" s="239"/>
      <c r="V1701" s="269" t="e">
        <f>IF(C1701="",NA(),MATCH($B1701&amp;$C1701,'Smelter Look-up'!$J:$J,0))</f>
        <v>#N/A</v>
      </c>
      <c r="W1701" s="270"/>
      <c r="X1701" s="270">
        <f t="shared" ref="X1701:X1764" ca="1" si="61">IF(AND(C1701="Smelter not listed",OR(LEN(D1701)=0,LEN(E1701)=0)),1,0)</f>
        <v>0</v>
      </c>
      <c r="Y1701" s="270"/>
      <c r="Z1701" s="270"/>
      <c r="AB1701" s="272" t="str">
        <f t="shared" ref="AB1701:AB1764" si="62">B1701&amp;C1701</f>
        <v/>
      </c>
    </row>
    <row r="1702" spans="1:28" s="271" customFormat="1" ht="20.25" customHeight="1">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60"/>
        <v/>
      </c>
      <c r="T1702" s="224" t="str">
        <f ca="1">IF(B1702="","",IF(ISERROR(MATCH($J1702,SorP!$B$1:$B$6230,0)),"",INDIRECT("'SorP'!$A$"&amp;MATCH($J1702,SorP!$B$1:$B$6230,0))))</f>
        <v/>
      </c>
      <c r="U1702" s="239"/>
      <c r="V1702" s="269" t="e">
        <f>IF(C1702="",NA(),MATCH($B1702&amp;$C1702,'Smelter Look-up'!$J:$J,0))</f>
        <v>#N/A</v>
      </c>
      <c r="W1702" s="270"/>
      <c r="X1702" s="270">
        <f t="shared" ca="1" si="61"/>
        <v>0</v>
      </c>
      <c r="Y1702" s="270"/>
      <c r="Z1702" s="270"/>
      <c r="AB1702" s="272" t="str">
        <f t="shared" si="62"/>
        <v/>
      </c>
    </row>
    <row r="1703" spans="1:28" s="271" customFormat="1" ht="20.25" customHeight="1">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60"/>
        <v/>
      </c>
      <c r="T1703" s="224" t="str">
        <f ca="1">IF(B1703="","",IF(ISERROR(MATCH($J1703,SorP!$B$1:$B$6230,0)),"",INDIRECT("'SorP'!$A$"&amp;MATCH($J1703,SorP!$B$1:$B$6230,0))))</f>
        <v/>
      </c>
      <c r="U1703" s="239"/>
      <c r="V1703" s="269" t="e">
        <f>IF(C1703="",NA(),MATCH($B1703&amp;$C1703,'Smelter Look-up'!$J:$J,0))</f>
        <v>#N/A</v>
      </c>
      <c r="W1703" s="270"/>
      <c r="X1703" s="270">
        <f t="shared" ca="1" si="61"/>
        <v>0</v>
      </c>
      <c r="Y1703" s="270"/>
      <c r="Z1703" s="270"/>
      <c r="AB1703" s="272" t="str">
        <f t="shared" si="62"/>
        <v/>
      </c>
    </row>
    <row r="1704" spans="1:28" s="271" customFormat="1" ht="20.25" customHeight="1">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60"/>
        <v/>
      </c>
      <c r="T1704" s="224" t="str">
        <f ca="1">IF(B1704="","",IF(ISERROR(MATCH($J1704,SorP!$B$1:$B$6230,0)),"",INDIRECT("'SorP'!$A$"&amp;MATCH($J1704,SorP!$B$1:$B$6230,0))))</f>
        <v/>
      </c>
      <c r="U1704" s="239"/>
      <c r="V1704" s="269" t="e">
        <f>IF(C1704="",NA(),MATCH($B1704&amp;$C1704,'Smelter Look-up'!$J:$J,0))</f>
        <v>#N/A</v>
      </c>
      <c r="W1704" s="270"/>
      <c r="X1704" s="270">
        <f t="shared" ca="1" si="61"/>
        <v>0</v>
      </c>
      <c r="Y1704" s="270"/>
      <c r="Z1704" s="270"/>
      <c r="AB1704" s="272" t="str">
        <f t="shared" si="62"/>
        <v/>
      </c>
    </row>
    <row r="1705" spans="1:28" s="271" customFormat="1" ht="20.25" customHeight="1">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60"/>
        <v/>
      </c>
      <c r="T1705" s="224" t="str">
        <f ca="1">IF(B1705="","",IF(ISERROR(MATCH($J1705,SorP!$B$1:$B$6230,0)),"",INDIRECT("'SorP'!$A$"&amp;MATCH($J1705,SorP!$B$1:$B$6230,0))))</f>
        <v/>
      </c>
      <c r="U1705" s="239"/>
      <c r="V1705" s="269" t="e">
        <f>IF(C1705="",NA(),MATCH($B1705&amp;$C1705,'Smelter Look-up'!$J:$J,0))</f>
        <v>#N/A</v>
      </c>
      <c r="W1705" s="270"/>
      <c r="X1705" s="270">
        <f t="shared" ca="1" si="61"/>
        <v>0</v>
      </c>
      <c r="Y1705" s="270"/>
      <c r="Z1705" s="270"/>
      <c r="AB1705" s="272" t="str">
        <f t="shared" si="62"/>
        <v/>
      </c>
    </row>
    <row r="1706" spans="1:28" s="271" customFormat="1" ht="20.25" customHeight="1">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60"/>
        <v/>
      </c>
      <c r="T1706" s="224" t="str">
        <f ca="1">IF(B1706="","",IF(ISERROR(MATCH($J1706,SorP!$B$1:$B$6230,0)),"",INDIRECT("'SorP'!$A$"&amp;MATCH($J1706,SorP!$B$1:$B$6230,0))))</f>
        <v/>
      </c>
      <c r="U1706" s="239"/>
      <c r="V1706" s="269" t="e">
        <f>IF(C1706="",NA(),MATCH($B1706&amp;$C1706,'Smelter Look-up'!$J:$J,0))</f>
        <v>#N/A</v>
      </c>
      <c r="W1706" s="270"/>
      <c r="X1706" s="270">
        <f t="shared" ca="1" si="61"/>
        <v>0</v>
      </c>
      <c r="Y1706" s="270"/>
      <c r="Z1706" s="270"/>
      <c r="AB1706" s="272" t="str">
        <f t="shared" si="62"/>
        <v/>
      </c>
    </row>
    <row r="1707" spans="1:28" s="271" customFormat="1" ht="20.25" customHeight="1">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60"/>
        <v/>
      </c>
      <c r="T1707" s="224" t="str">
        <f ca="1">IF(B1707="","",IF(ISERROR(MATCH($J1707,SorP!$B$1:$B$6230,0)),"",INDIRECT("'SorP'!$A$"&amp;MATCH($J1707,SorP!$B$1:$B$6230,0))))</f>
        <v/>
      </c>
      <c r="U1707" s="239"/>
      <c r="V1707" s="269" t="e">
        <f>IF(C1707="",NA(),MATCH($B1707&amp;$C1707,'Smelter Look-up'!$J:$J,0))</f>
        <v>#N/A</v>
      </c>
      <c r="W1707" s="270"/>
      <c r="X1707" s="270">
        <f t="shared" ca="1" si="61"/>
        <v>0</v>
      </c>
      <c r="Y1707" s="270"/>
      <c r="Z1707" s="270"/>
      <c r="AB1707" s="272" t="str">
        <f t="shared" si="62"/>
        <v/>
      </c>
    </row>
    <row r="1708" spans="1:28" s="271" customFormat="1" ht="20.25" customHeight="1">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60"/>
        <v/>
      </c>
      <c r="T1708" s="224" t="str">
        <f ca="1">IF(B1708="","",IF(ISERROR(MATCH($J1708,SorP!$B$1:$B$6230,0)),"",INDIRECT("'SorP'!$A$"&amp;MATCH($J1708,SorP!$B$1:$B$6230,0))))</f>
        <v/>
      </c>
      <c r="U1708" s="239"/>
      <c r="V1708" s="269" t="e">
        <f>IF(C1708="",NA(),MATCH($B1708&amp;$C1708,'Smelter Look-up'!$J:$J,0))</f>
        <v>#N/A</v>
      </c>
      <c r="W1708" s="270"/>
      <c r="X1708" s="270">
        <f t="shared" ca="1" si="61"/>
        <v>0</v>
      </c>
      <c r="Y1708" s="270"/>
      <c r="Z1708" s="270"/>
      <c r="AB1708" s="272" t="str">
        <f t="shared" si="62"/>
        <v/>
      </c>
    </row>
    <row r="1709" spans="1:28" s="271" customFormat="1" ht="20.25" customHeight="1">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60"/>
        <v/>
      </c>
      <c r="T1709" s="224" t="str">
        <f ca="1">IF(B1709="","",IF(ISERROR(MATCH($J1709,SorP!$B$1:$B$6230,0)),"",INDIRECT("'SorP'!$A$"&amp;MATCH($J1709,SorP!$B$1:$B$6230,0))))</f>
        <v/>
      </c>
      <c r="U1709" s="239"/>
      <c r="V1709" s="269" t="e">
        <f>IF(C1709="",NA(),MATCH($B1709&amp;$C1709,'Smelter Look-up'!$J:$J,0))</f>
        <v>#N/A</v>
      </c>
      <c r="W1709" s="270"/>
      <c r="X1709" s="270">
        <f t="shared" ca="1" si="61"/>
        <v>0</v>
      </c>
      <c r="Y1709" s="270"/>
      <c r="Z1709" s="270"/>
      <c r="AB1709" s="272" t="str">
        <f t="shared" si="62"/>
        <v/>
      </c>
    </row>
    <row r="1710" spans="1:28" s="271" customFormat="1" ht="20.25" customHeight="1">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60"/>
        <v/>
      </c>
      <c r="T1710" s="224" t="str">
        <f ca="1">IF(B1710="","",IF(ISERROR(MATCH($J1710,SorP!$B$1:$B$6230,0)),"",INDIRECT("'SorP'!$A$"&amp;MATCH($J1710,SorP!$B$1:$B$6230,0))))</f>
        <v/>
      </c>
      <c r="U1710" s="239"/>
      <c r="V1710" s="269" t="e">
        <f>IF(C1710="",NA(),MATCH($B1710&amp;$C1710,'Smelter Look-up'!$J:$J,0))</f>
        <v>#N/A</v>
      </c>
      <c r="W1710" s="270"/>
      <c r="X1710" s="270">
        <f t="shared" ca="1" si="61"/>
        <v>0</v>
      </c>
      <c r="Y1710" s="270"/>
      <c r="Z1710" s="270"/>
      <c r="AB1710" s="272" t="str">
        <f t="shared" si="62"/>
        <v/>
      </c>
    </row>
    <row r="1711" spans="1:28" s="271" customFormat="1" ht="20.25" customHeight="1">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60"/>
        <v/>
      </c>
      <c r="T1711" s="224" t="str">
        <f ca="1">IF(B1711="","",IF(ISERROR(MATCH($J1711,SorP!$B$1:$B$6230,0)),"",INDIRECT("'SorP'!$A$"&amp;MATCH($J1711,SorP!$B$1:$B$6230,0))))</f>
        <v/>
      </c>
      <c r="U1711" s="239"/>
      <c r="V1711" s="269" t="e">
        <f>IF(C1711="",NA(),MATCH($B1711&amp;$C1711,'Smelter Look-up'!$J:$J,0))</f>
        <v>#N/A</v>
      </c>
      <c r="W1711" s="270"/>
      <c r="X1711" s="270">
        <f t="shared" ca="1" si="61"/>
        <v>0</v>
      </c>
      <c r="Y1711" s="270"/>
      <c r="Z1711" s="270"/>
      <c r="AB1711" s="272" t="str">
        <f t="shared" si="62"/>
        <v/>
      </c>
    </row>
    <row r="1712" spans="1:28" s="271" customFormat="1" ht="20.25" customHeight="1">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60"/>
        <v/>
      </c>
      <c r="T1712" s="224" t="str">
        <f ca="1">IF(B1712="","",IF(ISERROR(MATCH($J1712,SorP!$B$1:$B$6230,0)),"",INDIRECT("'SorP'!$A$"&amp;MATCH($J1712,SorP!$B$1:$B$6230,0))))</f>
        <v/>
      </c>
      <c r="U1712" s="239"/>
      <c r="V1712" s="269" t="e">
        <f>IF(C1712="",NA(),MATCH($B1712&amp;$C1712,'Smelter Look-up'!$J:$J,0))</f>
        <v>#N/A</v>
      </c>
      <c r="W1712" s="270"/>
      <c r="X1712" s="270">
        <f t="shared" ca="1" si="61"/>
        <v>0</v>
      </c>
      <c r="Y1712" s="270"/>
      <c r="Z1712" s="270"/>
      <c r="AB1712" s="272" t="str">
        <f t="shared" si="62"/>
        <v/>
      </c>
    </row>
    <row r="1713" spans="1:28" s="271" customFormat="1" ht="20.25" customHeight="1">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60"/>
        <v/>
      </c>
      <c r="T1713" s="224" t="str">
        <f ca="1">IF(B1713="","",IF(ISERROR(MATCH($J1713,SorP!$B$1:$B$6230,0)),"",INDIRECT("'SorP'!$A$"&amp;MATCH($J1713,SorP!$B$1:$B$6230,0))))</f>
        <v/>
      </c>
      <c r="U1713" s="239"/>
      <c r="V1713" s="269" t="e">
        <f>IF(C1713="",NA(),MATCH($B1713&amp;$C1713,'Smelter Look-up'!$J:$J,0))</f>
        <v>#N/A</v>
      </c>
      <c r="W1713" s="270"/>
      <c r="X1713" s="270">
        <f t="shared" ca="1" si="61"/>
        <v>0</v>
      </c>
      <c r="Y1713" s="270"/>
      <c r="Z1713" s="270"/>
      <c r="AB1713" s="272" t="str">
        <f t="shared" si="62"/>
        <v/>
      </c>
    </row>
    <row r="1714" spans="1:28" s="271" customFormat="1" ht="20.25" customHeight="1">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60"/>
        <v/>
      </c>
      <c r="T1714" s="224" t="str">
        <f ca="1">IF(B1714="","",IF(ISERROR(MATCH($J1714,SorP!$B$1:$B$6230,0)),"",INDIRECT("'SorP'!$A$"&amp;MATCH($J1714,SorP!$B$1:$B$6230,0))))</f>
        <v/>
      </c>
      <c r="U1714" s="239"/>
      <c r="V1714" s="269" t="e">
        <f>IF(C1714="",NA(),MATCH($B1714&amp;$C1714,'Smelter Look-up'!$J:$J,0))</f>
        <v>#N/A</v>
      </c>
      <c r="W1714" s="270"/>
      <c r="X1714" s="270">
        <f t="shared" ca="1" si="61"/>
        <v>0</v>
      </c>
      <c r="Y1714" s="270"/>
      <c r="Z1714" s="270"/>
      <c r="AB1714" s="272" t="str">
        <f t="shared" si="62"/>
        <v/>
      </c>
    </row>
    <row r="1715" spans="1:28" s="271" customFormat="1" ht="20.25" customHeight="1">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60"/>
        <v/>
      </c>
      <c r="T1715" s="224" t="str">
        <f ca="1">IF(B1715="","",IF(ISERROR(MATCH($J1715,SorP!$B$1:$B$6230,0)),"",INDIRECT("'SorP'!$A$"&amp;MATCH($J1715,SorP!$B$1:$B$6230,0))))</f>
        <v/>
      </c>
      <c r="U1715" s="239"/>
      <c r="V1715" s="269" t="e">
        <f>IF(C1715="",NA(),MATCH($B1715&amp;$C1715,'Smelter Look-up'!$J:$J,0))</f>
        <v>#N/A</v>
      </c>
      <c r="W1715" s="270"/>
      <c r="X1715" s="270">
        <f t="shared" ca="1" si="61"/>
        <v>0</v>
      </c>
      <c r="Y1715" s="270"/>
      <c r="Z1715" s="270"/>
      <c r="AB1715" s="272" t="str">
        <f t="shared" si="62"/>
        <v/>
      </c>
    </row>
    <row r="1716" spans="1:28" s="271" customFormat="1" ht="20.25" customHeight="1">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60"/>
        <v/>
      </c>
      <c r="T1716" s="224" t="str">
        <f ca="1">IF(B1716="","",IF(ISERROR(MATCH($J1716,SorP!$B$1:$B$6230,0)),"",INDIRECT("'SorP'!$A$"&amp;MATCH($J1716,SorP!$B$1:$B$6230,0))))</f>
        <v/>
      </c>
      <c r="U1716" s="239"/>
      <c r="V1716" s="269" t="e">
        <f>IF(C1716="",NA(),MATCH($B1716&amp;$C1716,'Smelter Look-up'!$J:$J,0))</f>
        <v>#N/A</v>
      </c>
      <c r="W1716" s="270"/>
      <c r="X1716" s="270">
        <f t="shared" ca="1" si="61"/>
        <v>0</v>
      </c>
      <c r="Y1716" s="270"/>
      <c r="Z1716" s="270"/>
      <c r="AB1716" s="272" t="str">
        <f t="shared" si="62"/>
        <v/>
      </c>
    </row>
    <row r="1717" spans="1:28" s="271" customFormat="1" ht="20.25" customHeight="1">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60"/>
        <v/>
      </c>
      <c r="T1717" s="224" t="str">
        <f ca="1">IF(B1717="","",IF(ISERROR(MATCH($J1717,SorP!$B$1:$B$6230,0)),"",INDIRECT("'SorP'!$A$"&amp;MATCH($J1717,SorP!$B$1:$B$6230,0))))</f>
        <v/>
      </c>
      <c r="U1717" s="239"/>
      <c r="V1717" s="269" t="e">
        <f>IF(C1717="",NA(),MATCH($B1717&amp;$C1717,'Smelter Look-up'!$J:$J,0))</f>
        <v>#N/A</v>
      </c>
      <c r="W1717" s="270"/>
      <c r="X1717" s="270">
        <f t="shared" ca="1" si="61"/>
        <v>0</v>
      </c>
      <c r="Y1717" s="270"/>
      <c r="Z1717" s="270"/>
      <c r="AB1717" s="272" t="str">
        <f t="shared" si="62"/>
        <v/>
      </c>
    </row>
    <row r="1718" spans="1:28" s="271" customFormat="1" ht="20.25" customHeight="1">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60"/>
        <v/>
      </c>
      <c r="T1718" s="224" t="str">
        <f ca="1">IF(B1718="","",IF(ISERROR(MATCH($J1718,SorP!$B$1:$B$6230,0)),"",INDIRECT("'SorP'!$A$"&amp;MATCH($J1718,SorP!$B$1:$B$6230,0))))</f>
        <v/>
      </c>
      <c r="U1718" s="239"/>
      <c r="V1718" s="269" t="e">
        <f>IF(C1718="",NA(),MATCH($B1718&amp;$C1718,'Smelter Look-up'!$J:$J,0))</f>
        <v>#N/A</v>
      </c>
      <c r="W1718" s="270"/>
      <c r="X1718" s="270">
        <f t="shared" ca="1" si="61"/>
        <v>0</v>
      </c>
      <c r="Y1718" s="270"/>
      <c r="Z1718" s="270"/>
      <c r="AB1718" s="272" t="str">
        <f t="shared" si="62"/>
        <v/>
      </c>
    </row>
    <row r="1719" spans="1:28" s="271" customFormat="1" ht="20.25" customHeight="1">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60"/>
        <v/>
      </c>
      <c r="T1719" s="224" t="str">
        <f ca="1">IF(B1719="","",IF(ISERROR(MATCH($J1719,SorP!$B$1:$B$6230,0)),"",INDIRECT("'SorP'!$A$"&amp;MATCH($J1719,SorP!$B$1:$B$6230,0))))</f>
        <v/>
      </c>
      <c r="U1719" s="239"/>
      <c r="V1719" s="269" t="e">
        <f>IF(C1719="",NA(),MATCH($B1719&amp;$C1719,'Smelter Look-up'!$J:$J,0))</f>
        <v>#N/A</v>
      </c>
      <c r="W1719" s="270"/>
      <c r="X1719" s="270">
        <f t="shared" ca="1" si="61"/>
        <v>0</v>
      </c>
      <c r="Y1719" s="270"/>
      <c r="Z1719" s="270"/>
      <c r="AB1719" s="272" t="str">
        <f t="shared" si="62"/>
        <v/>
      </c>
    </row>
    <row r="1720" spans="1:28" s="271" customFormat="1" ht="20.25" customHeight="1">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60"/>
        <v/>
      </c>
      <c r="T1720" s="224" t="str">
        <f ca="1">IF(B1720="","",IF(ISERROR(MATCH($J1720,SorP!$B$1:$B$6230,0)),"",INDIRECT("'SorP'!$A$"&amp;MATCH($J1720,SorP!$B$1:$B$6230,0))))</f>
        <v/>
      </c>
      <c r="U1720" s="239"/>
      <c r="V1720" s="269" t="e">
        <f>IF(C1720="",NA(),MATCH($B1720&amp;$C1720,'Smelter Look-up'!$J:$J,0))</f>
        <v>#N/A</v>
      </c>
      <c r="W1720" s="270"/>
      <c r="X1720" s="270">
        <f t="shared" ca="1" si="61"/>
        <v>0</v>
      </c>
      <c r="Y1720" s="270"/>
      <c r="Z1720" s="270"/>
      <c r="AB1720" s="272" t="str">
        <f t="shared" si="62"/>
        <v/>
      </c>
    </row>
    <row r="1721" spans="1:28" s="271" customFormat="1" ht="20.25" customHeight="1">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60"/>
        <v/>
      </c>
      <c r="T1721" s="224" t="str">
        <f ca="1">IF(B1721="","",IF(ISERROR(MATCH($J1721,SorP!$B$1:$B$6230,0)),"",INDIRECT("'SorP'!$A$"&amp;MATCH($J1721,SorP!$B$1:$B$6230,0))))</f>
        <v/>
      </c>
      <c r="U1721" s="239"/>
      <c r="V1721" s="269" t="e">
        <f>IF(C1721="",NA(),MATCH($B1721&amp;$C1721,'Smelter Look-up'!$J:$J,0))</f>
        <v>#N/A</v>
      </c>
      <c r="W1721" s="270"/>
      <c r="X1721" s="270">
        <f t="shared" ca="1" si="61"/>
        <v>0</v>
      </c>
      <c r="Y1721" s="270"/>
      <c r="Z1721" s="270"/>
      <c r="AB1721" s="272" t="str">
        <f t="shared" si="62"/>
        <v/>
      </c>
    </row>
    <row r="1722" spans="1:28" s="271" customFormat="1" ht="20.25" customHeight="1">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60"/>
        <v/>
      </c>
      <c r="T1722" s="224" t="str">
        <f ca="1">IF(B1722="","",IF(ISERROR(MATCH($J1722,SorP!$B$1:$B$6230,0)),"",INDIRECT("'SorP'!$A$"&amp;MATCH($J1722,SorP!$B$1:$B$6230,0))))</f>
        <v/>
      </c>
      <c r="U1722" s="239"/>
      <c r="V1722" s="269" t="e">
        <f>IF(C1722="",NA(),MATCH($B1722&amp;$C1722,'Smelter Look-up'!$J:$J,0))</f>
        <v>#N/A</v>
      </c>
      <c r="W1722" s="270"/>
      <c r="X1722" s="270">
        <f t="shared" ca="1" si="61"/>
        <v>0</v>
      </c>
      <c r="Y1722" s="270"/>
      <c r="Z1722" s="270"/>
      <c r="AB1722" s="272" t="str">
        <f t="shared" si="62"/>
        <v/>
      </c>
    </row>
    <row r="1723" spans="1:28" s="271" customFormat="1" ht="20.25" customHeight="1">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60"/>
        <v/>
      </c>
      <c r="T1723" s="224" t="str">
        <f ca="1">IF(B1723="","",IF(ISERROR(MATCH($J1723,SorP!$B$1:$B$6230,0)),"",INDIRECT("'SorP'!$A$"&amp;MATCH($J1723,SorP!$B$1:$B$6230,0))))</f>
        <v/>
      </c>
      <c r="U1723" s="239"/>
      <c r="V1723" s="269" t="e">
        <f>IF(C1723="",NA(),MATCH($B1723&amp;$C1723,'Smelter Look-up'!$J:$J,0))</f>
        <v>#N/A</v>
      </c>
      <c r="W1723" s="270"/>
      <c r="X1723" s="270">
        <f t="shared" ca="1" si="61"/>
        <v>0</v>
      </c>
      <c r="Y1723" s="270"/>
      <c r="Z1723" s="270"/>
      <c r="AB1723" s="272" t="str">
        <f t="shared" si="62"/>
        <v/>
      </c>
    </row>
    <row r="1724" spans="1:28" s="271" customFormat="1" ht="20.25" customHeight="1">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60"/>
        <v/>
      </c>
      <c r="T1724" s="224" t="str">
        <f ca="1">IF(B1724="","",IF(ISERROR(MATCH($J1724,SorP!$B$1:$B$6230,0)),"",INDIRECT("'SorP'!$A$"&amp;MATCH($J1724,SorP!$B$1:$B$6230,0))))</f>
        <v/>
      </c>
      <c r="U1724" s="239"/>
      <c r="V1724" s="269" t="e">
        <f>IF(C1724="",NA(),MATCH($B1724&amp;$C1724,'Smelter Look-up'!$J:$J,0))</f>
        <v>#N/A</v>
      </c>
      <c r="W1724" s="270"/>
      <c r="X1724" s="270">
        <f t="shared" ca="1" si="61"/>
        <v>0</v>
      </c>
      <c r="Y1724" s="270"/>
      <c r="Z1724" s="270"/>
      <c r="AB1724" s="272" t="str">
        <f t="shared" si="62"/>
        <v/>
      </c>
    </row>
    <row r="1725" spans="1:28" s="271" customFormat="1" ht="20.25" customHeight="1">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60"/>
        <v/>
      </c>
      <c r="T1725" s="224" t="str">
        <f ca="1">IF(B1725="","",IF(ISERROR(MATCH($J1725,SorP!$B$1:$B$6230,0)),"",INDIRECT("'SorP'!$A$"&amp;MATCH($J1725,SorP!$B$1:$B$6230,0))))</f>
        <v/>
      </c>
      <c r="U1725" s="239"/>
      <c r="V1725" s="269" t="e">
        <f>IF(C1725="",NA(),MATCH($B1725&amp;$C1725,'Smelter Look-up'!$J:$J,0))</f>
        <v>#N/A</v>
      </c>
      <c r="W1725" s="270"/>
      <c r="X1725" s="270">
        <f t="shared" ca="1" si="61"/>
        <v>0</v>
      </c>
      <c r="Y1725" s="270"/>
      <c r="Z1725" s="270"/>
      <c r="AB1725" s="272" t="str">
        <f t="shared" si="62"/>
        <v/>
      </c>
    </row>
    <row r="1726" spans="1:28" s="271" customFormat="1" ht="20.25" customHeight="1">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60"/>
        <v/>
      </c>
      <c r="T1726" s="224" t="str">
        <f ca="1">IF(B1726="","",IF(ISERROR(MATCH($J1726,SorP!$B$1:$B$6230,0)),"",INDIRECT("'SorP'!$A$"&amp;MATCH($J1726,SorP!$B$1:$B$6230,0))))</f>
        <v/>
      </c>
      <c r="U1726" s="239"/>
      <c r="V1726" s="269" t="e">
        <f>IF(C1726="",NA(),MATCH($B1726&amp;$C1726,'Smelter Look-up'!$J:$J,0))</f>
        <v>#N/A</v>
      </c>
      <c r="W1726" s="270"/>
      <c r="X1726" s="270">
        <f t="shared" ca="1" si="61"/>
        <v>0</v>
      </c>
      <c r="Y1726" s="270"/>
      <c r="Z1726" s="270"/>
      <c r="AB1726" s="272" t="str">
        <f t="shared" si="62"/>
        <v/>
      </c>
    </row>
    <row r="1727" spans="1:28" s="271" customFormat="1" ht="20.25" customHeight="1">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60"/>
        <v/>
      </c>
      <c r="T1727" s="224" t="str">
        <f ca="1">IF(B1727="","",IF(ISERROR(MATCH($J1727,SorP!$B$1:$B$6230,0)),"",INDIRECT("'SorP'!$A$"&amp;MATCH($J1727,SorP!$B$1:$B$6230,0))))</f>
        <v/>
      </c>
      <c r="U1727" s="239"/>
      <c r="V1727" s="269" t="e">
        <f>IF(C1727="",NA(),MATCH($B1727&amp;$C1727,'Smelter Look-up'!$J:$J,0))</f>
        <v>#N/A</v>
      </c>
      <c r="W1727" s="270"/>
      <c r="X1727" s="270">
        <f t="shared" ca="1" si="61"/>
        <v>0</v>
      </c>
      <c r="Y1727" s="270"/>
      <c r="Z1727" s="270"/>
      <c r="AB1727" s="272" t="str">
        <f t="shared" si="62"/>
        <v/>
      </c>
    </row>
    <row r="1728" spans="1:28" s="271" customFormat="1" ht="20.25" customHeight="1">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60"/>
        <v/>
      </c>
      <c r="T1728" s="224" t="str">
        <f ca="1">IF(B1728="","",IF(ISERROR(MATCH($J1728,SorP!$B$1:$B$6230,0)),"",INDIRECT("'SorP'!$A$"&amp;MATCH($J1728,SorP!$B$1:$B$6230,0))))</f>
        <v/>
      </c>
      <c r="U1728" s="239"/>
      <c r="V1728" s="269" t="e">
        <f>IF(C1728="",NA(),MATCH($B1728&amp;$C1728,'Smelter Look-up'!$J:$J,0))</f>
        <v>#N/A</v>
      </c>
      <c r="W1728" s="270"/>
      <c r="X1728" s="270">
        <f t="shared" ca="1" si="61"/>
        <v>0</v>
      </c>
      <c r="Y1728" s="270"/>
      <c r="Z1728" s="270"/>
      <c r="AB1728" s="272" t="str">
        <f t="shared" si="62"/>
        <v/>
      </c>
    </row>
    <row r="1729" spans="1:28" s="271" customFormat="1" ht="20.25" customHeight="1">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60"/>
        <v/>
      </c>
      <c r="T1729" s="224" t="str">
        <f ca="1">IF(B1729="","",IF(ISERROR(MATCH($J1729,SorP!$B$1:$B$6230,0)),"",INDIRECT("'SorP'!$A$"&amp;MATCH($J1729,SorP!$B$1:$B$6230,0))))</f>
        <v/>
      </c>
      <c r="U1729" s="239"/>
      <c r="V1729" s="269" t="e">
        <f>IF(C1729="",NA(),MATCH($B1729&amp;$C1729,'Smelter Look-up'!$J:$J,0))</f>
        <v>#N/A</v>
      </c>
      <c r="W1729" s="270"/>
      <c r="X1729" s="270">
        <f t="shared" ca="1" si="61"/>
        <v>0</v>
      </c>
      <c r="Y1729" s="270"/>
      <c r="Z1729" s="270"/>
      <c r="AB1729" s="272" t="str">
        <f t="shared" si="62"/>
        <v/>
      </c>
    </row>
    <row r="1730" spans="1:28" s="271" customFormat="1" ht="20.25" customHeight="1">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60"/>
        <v/>
      </c>
      <c r="T1730" s="224" t="str">
        <f ca="1">IF(B1730="","",IF(ISERROR(MATCH($J1730,SorP!$B$1:$B$6230,0)),"",INDIRECT("'SorP'!$A$"&amp;MATCH($J1730,SorP!$B$1:$B$6230,0))))</f>
        <v/>
      </c>
      <c r="U1730" s="239"/>
      <c r="V1730" s="269" t="e">
        <f>IF(C1730="",NA(),MATCH($B1730&amp;$C1730,'Smelter Look-up'!$J:$J,0))</f>
        <v>#N/A</v>
      </c>
      <c r="W1730" s="270"/>
      <c r="X1730" s="270">
        <f t="shared" ca="1" si="61"/>
        <v>0</v>
      </c>
      <c r="Y1730" s="270"/>
      <c r="Z1730" s="270"/>
      <c r="AB1730" s="272" t="str">
        <f t="shared" si="62"/>
        <v/>
      </c>
    </row>
    <row r="1731" spans="1:28" s="271" customFormat="1" ht="20.25" customHeight="1">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60"/>
        <v/>
      </c>
      <c r="T1731" s="224" t="str">
        <f ca="1">IF(B1731="","",IF(ISERROR(MATCH($J1731,SorP!$B$1:$B$6230,0)),"",INDIRECT("'SorP'!$A$"&amp;MATCH($J1731,SorP!$B$1:$B$6230,0))))</f>
        <v/>
      </c>
      <c r="U1731" s="239"/>
      <c r="V1731" s="269" t="e">
        <f>IF(C1731="",NA(),MATCH($B1731&amp;$C1731,'Smelter Look-up'!$J:$J,0))</f>
        <v>#N/A</v>
      </c>
      <c r="W1731" s="270"/>
      <c r="X1731" s="270">
        <f t="shared" ca="1" si="61"/>
        <v>0</v>
      </c>
      <c r="Y1731" s="270"/>
      <c r="Z1731" s="270"/>
      <c r="AB1731" s="272" t="str">
        <f t="shared" si="62"/>
        <v/>
      </c>
    </row>
    <row r="1732" spans="1:28" s="271" customFormat="1" ht="20.25" customHeight="1">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60"/>
        <v/>
      </c>
      <c r="T1732" s="224" t="str">
        <f ca="1">IF(B1732="","",IF(ISERROR(MATCH($J1732,SorP!$B$1:$B$6230,0)),"",INDIRECT("'SorP'!$A$"&amp;MATCH($J1732,SorP!$B$1:$B$6230,0))))</f>
        <v/>
      </c>
      <c r="U1732" s="239"/>
      <c r="V1732" s="269" t="e">
        <f>IF(C1732="",NA(),MATCH($B1732&amp;$C1732,'Smelter Look-up'!$J:$J,0))</f>
        <v>#N/A</v>
      </c>
      <c r="W1732" s="270"/>
      <c r="X1732" s="270">
        <f t="shared" ca="1" si="61"/>
        <v>0</v>
      </c>
      <c r="Y1732" s="270"/>
      <c r="Z1732" s="270"/>
      <c r="AB1732" s="272" t="str">
        <f t="shared" si="62"/>
        <v/>
      </c>
    </row>
    <row r="1733" spans="1:28" s="271" customFormat="1" ht="20.25" customHeight="1">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60"/>
        <v/>
      </c>
      <c r="T1733" s="224" t="str">
        <f ca="1">IF(B1733="","",IF(ISERROR(MATCH($J1733,SorP!$B$1:$B$6230,0)),"",INDIRECT("'SorP'!$A$"&amp;MATCH($J1733,SorP!$B$1:$B$6230,0))))</f>
        <v/>
      </c>
      <c r="U1733" s="239"/>
      <c r="V1733" s="269" t="e">
        <f>IF(C1733="",NA(),MATCH($B1733&amp;$C1733,'Smelter Look-up'!$J:$J,0))</f>
        <v>#N/A</v>
      </c>
      <c r="W1733" s="270"/>
      <c r="X1733" s="270">
        <f t="shared" ca="1" si="61"/>
        <v>0</v>
      </c>
      <c r="Y1733" s="270"/>
      <c r="Z1733" s="270"/>
      <c r="AB1733" s="272" t="str">
        <f t="shared" si="62"/>
        <v/>
      </c>
    </row>
    <row r="1734" spans="1:28" s="271" customFormat="1" ht="20.25" customHeight="1">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60"/>
        <v/>
      </c>
      <c r="T1734" s="224" t="str">
        <f ca="1">IF(B1734="","",IF(ISERROR(MATCH($J1734,SorP!$B$1:$B$6230,0)),"",INDIRECT("'SorP'!$A$"&amp;MATCH($J1734,SorP!$B$1:$B$6230,0))))</f>
        <v/>
      </c>
      <c r="U1734" s="239"/>
      <c r="V1734" s="269" t="e">
        <f>IF(C1734="",NA(),MATCH($B1734&amp;$C1734,'Smelter Look-up'!$J:$J,0))</f>
        <v>#N/A</v>
      </c>
      <c r="W1734" s="270"/>
      <c r="X1734" s="270">
        <f t="shared" ca="1" si="61"/>
        <v>0</v>
      </c>
      <c r="Y1734" s="270"/>
      <c r="Z1734" s="270"/>
      <c r="AB1734" s="272" t="str">
        <f t="shared" si="62"/>
        <v/>
      </c>
    </row>
    <row r="1735" spans="1:28" s="271" customFormat="1" ht="20.25" customHeight="1">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60"/>
        <v/>
      </c>
      <c r="T1735" s="224" t="str">
        <f ca="1">IF(B1735="","",IF(ISERROR(MATCH($J1735,SorP!$B$1:$B$6230,0)),"",INDIRECT("'SorP'!$A$"&amp;MATCH($J1735,SorP!$B$1:$B$6230,0))))</f>
        <v/>
      </c>
      <c r="U1735" s="239"/>
      <c r="V1735" s="269" t="e">
        <f>IF(C1735="",NA(),MATCH($B1735&amp;$C1735,'Smelter Look-up'!$J:$J,0))</f>
        <v>#N/A</v>
      </c>
      <c r="W1735" s="270"/>
      <c r="X1735" s="270">
        <f t="shared" ca="1" si="61"/>
        <v>0</v>
      </c>
      <c r="Y1735" s="270"/>
      <c r="Z1735" s="270"/>
      <c r="AB1735" s="272" t="str">
        <f t="shared" si="62"/>
        <v/>
      </c>
    </row>
    <row r="1736" spans="1:28" s="271" customFormat="1" ht="20.25" customHeight="1">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60"/>
        <v/>
      </c>
      <c r="T1736" s="224" t="str">
        <f ca="1">IF(B1736="","",IF(ISERROR(MATCH($J1736,SorP!$B$1:$B$6230,0)),"",INDIRECT("'SorP'!$A$"&amp;MATCH($J1736,SorP!$B$1:$B$6230,0))))</f>
        <v/>
      </c>
      <c r="U1736" s="239"/>
      <c r="V1736" s="269" t="e">
        <f>IF(C1736="",NA(),MATCH($B1736&amp;$C1736,'Smelter Look-up'!$J:$J,0))</f>
        <v>#N/A</v>
      </c>
      <c r="W1736" s="270"/>
      <c r="X1736" s="270">
        <f t="shared" ca="1" si="61"/>
        <v>0</v>
      </c>
      <c r="Y1736" s="270"/>
      <c r="Z1736" s="270"/>
      <c r="AB1736" s="272" t="str">
        <f t="shared" si="62"/>
        <v/>
      </c>
    </row>
    <row r="1737" spans="1:28" s="271" customFormat="1" ht="20.25" customHeight="1">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60"/>
        <v/>
      </c>
      <c r="T1737" s="224" t="str">
        <f ca="1">IF(B1737="","",IF(ISERROR(MATCH($J1737,SorP!$B$1:$B$6230,0)),"",INDIRECT("'SorP'!$A$"&amp;MATCH($J1737,SorP!$B$1:$B$6230,0))))</f>
        <v/>
      </c>
      <c r="U1737" s="239"/>
      <c r="V1737" s="269" t="e">
        <f>IF(C1737="",NA(),MATCH($B1737&amp;$C1737,'Smelter Look-up'!$J:$J,0))</f>
        <v>#N/A</v>
      </c>
      <c r="W1737" s="270"/>
      <c r="X1737" s="270">
        <f t="shared" ca="1" si="61"/>
        <v>0</v>
      </c>
      <c r="Y1737" s="270"/>
      <c r="Z1737" s="270"/>
      <c r="AB1737" s="272" t="str">
        <f t="shared" si="62"/>
        <v/>
      </c>
    </row>
    <row r="1738" spans="1:28" s="271" customFormat="1" ht="20.25" customHeight="1">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60"/>
        <v/>
      </c>
      <c r="T1738" s="224" t="str">
        <f ca="1">IF(B1738="","",IF(ISERROR(MATCH($J1738,SorP!$B$1:$B$6230,0)),"",INDIRECT("'SorP'!$A$"&amp;MATCH($J1738,SorP!$B$1:$B$6230,0))))</f>
        <v/>
      </c>
      <c r="U1738" s="239"/>
      <c r="V1738" s="269" t="e">
        <f>IF(C1738="",NA(),MATCH($B1738&amp;$C1738,'Smelter Look-up'!$J:$J,0))</f>
        <v>#N/A</v>
      </c>
      <c r="W1738" s="270"/>
      <c r="X1738" s="270">
        <f t="shared" ca="1" si="61"/>
        <v>0</v>
      </c>
      <c r="Y1738" s="270"/>
      <c r="Z1738" s="270"/>
      <c r="AB1738" s="272" t="str">
        <f t="shared" si="62"/>
        <v/>
      </c>
    </row>
    <row r="1739" spans="1:28" s="271" customFormat="1" ht="20.25" customHeight="1">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60"/>
        <v/>
      </c>
      <c r="T1739" s="224" t="str">
        <f ca="1">IF(B1739="","",IF(ISERROR(MATCH($J1739,SorP!$B$1:$B$6230,0)),"",INDIRECT("'SorP'!$A$"&amp;MATCH($J1739,SorP!$B$1:$B$6230,0))))</f>
        <v/>
      </c>
      <c r="U1739" s="239"/>
      <c r="V1739" s="269" t="e">
        <f>IF(C1739="",NA(),MATCH($B1739&amp;$C1739,'Smelter Look-up'!$J:$J,0))</f>
        <v>#N/A</v>
      </c>
      <c r="W1739" s="270"/>
      <c r="X1739" s="270">
        <f t="shared" ca="1" si="61"/>
        <v>0</v>
      </c>
      <c r="Y1739" s="270"/>
      <c r="Z1739" s="270"/>
      <c r="AB1739" s="272" t="str">
        <f t="shared" si="62"/>
        <v/>
      </c>
    </row>
    <row r="1740" spans="1:28" s="271" customFormat="1" ht="20.25" customHeight="1">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60"/>
        <v/>
      </c>
      <c r="T1740" s="224" t="str">
        <f ca="1">IF(B1740="","",IF(ISERROR(MATCH($J1740,SorP!$B$1:$B$6230,0)),"",INDIRECT("'SorP'!$A$"&amp;MATCH($J1740,SorP!$B$1:$B$6230,0))))</f>
        <v/>
      </c>
      <c r="U1740" s="239"/>
      <c r="V1740" s="269" t="e">
        <f>IF(C1740="",NA(),MATCH($B1740&amp;$C1740,'Smelter Look-up'!$J:$J,0))</f>
        <v>#N/A</v>
      </c>
      <c r="W1740" s="270"/>
      <c r="X1740" s="270">
        <f t="shared" ca="1" si="61"/>
        <v>0</v>
      </c>
      <c r="Y1740" s="270"/>
      <c r="Z1740" s="270"/>
      <c r="AB1740" s="272" t="str">
        <f t="shared" si="62"/>
        <v/>
      </c>
    </row>
    <row r="1741" spans="1:28" s="271" customFormat="1" ht="20.25" customHeight="1">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60"/>
        <v/>
      </c>
      <c r="T1741" s="224" t="str">
        <f ca="1">IF(B1741="","",IF(ISERROR(MATCH($J1741,SorP!$B$1:$B$6230,0)),"",INDIRECT("'SorP'!$A$"&amp;MATCH($J1741,SorP!$B$1:$B$6230,0))))</f>
        <v/>
      </c>
      <c r="U1741" s="239"/>
      <c r="V1741" s="269" t="e">
        <f>IF(C1741="",NA(),MATCH($B1741&amp;$C1741,'Smelter Look-up'!$J:$J,0))</f>
        <v>#N/A</v>
      </c>
      <c r="W1741" s="270"/>
      <c r="X1741" s="270">
        <f t="shared" ca="1" si="61"/>
        <v>0</v>
      </c>
      <c r="Y1741" s="270"/>
      <c r="Z1741" s="270"/>
      <c r="AB1741" s="272" t="str">
        <f t="shared" si="62"/>
        <v/>
      </c>
    </row>
    <row r="1742" spans="1:28" s="271" customFormat="1" ht="20.25" customHeight="1">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60"/>
        <v/>
      </c>
      <c r="T1742" s="224" t="str">
        <f ca="1">IF(B1742="","",IF(ISERROR(MATCH($J1742,SorP!$B$1:$B$6230,0)),"",INDIRECT("'SorP'!$A$"&amp;MATCH($J1742,SorP!$B$1:$B$6230,0))))</f>
        <v/>
      </c>
      <c r="U1742" s="239"/>
      <c r="V1742" s="269" t="e">
        <f>IF(C1742="",NA(),MATCH($B1742&amp;$C1742,'Smelter Look-up'!$J:$J,0))</f>
        <v>#N/A</v>
      </c>
      <c r="W1742" s="270"/>
      <c r="X1742" s="270">
        <f t="shared" ca="1" si="61"/>
        <v>0</v>
      </c>
      <c r="Y1742" s="270"/>
      <c r="Z1742" s="270"/>
      <c r="AB1742" s="272" t="str">
        <f t="shared" si="62"/>
        <v/>
      </c>
    </row>
    <row r="1743" spans="1:28" s="271" customFormat="1" ht="20.25" customHeight="1">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60"/>
        <v/>
      </c>
      <c r="T1743" s="224" t="str">
        <f ca="1">IF(B1743="","",IF(ISERROR(MATCH($J1743,SorP!$B$1:$B$6230,0)),"",INDIRECT("'SorP'!$A$"&amp;MATCH($J1743,SorP!$B$1:$B$6230,0))))</f>
        <v/>
      </c>
      <c r="U1743" s="239"/>
      <c r="V1743" s="269" t="e">
        <f>IF(C1743="",NA(),MATCH($B1743&amp;$C1743,'Smelter Look-up'!$J:$J,0))</f>
        <v>#N/A</v>
      </c>
      <c r="W1743" s="270"/>
      <c r="X1743" s="270">
        <f t="shared" ca="1" si="61"/>
        <v>0</v>
      </c>
      <c r="Y1743" s="270"/>
      <c r="Z1743" s="270"/>
      <c r="AB1743" s="272" t="str">
        <f t="shared" si="62"/>
        <v/>
      </c>
    </row>
    <row r="1744" spans="1:28" s="271" customFormat="1" ht="20.25" customHeight="1">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60"/>
        <v/>
      </c>
      <c r="T1744" s="224" t="str">
        <f ca="1">IF(B1744="","",IF(ISERROR(MATCH($J1744,SorP!$B$1:$B$6230,0)),"",INDIRECT("'SorP'!$A$"&amp;MATCH($J1744,SorP!$B$1:$B$6230,0))))</f>
        <v/>
      </c>
      <c r="U1744" s="239"/>
      <c r="V1744" s="269" t="e">
        <f>IF(C1744="",NA(),MATCH($B1744&amp;$C1744,'Smelter Look-up'!$J:$J,0))</f>
        <v>#N/A</v>
      </c>
      <c r="W1744" s="270"/>
      <c r="X1744" s="270">
        <f t="shared" ca="1" si="61"/>
        <v>0</v>
      </c>
      <c r="Y1744" s="270"/>
      <c r="Z1744" s="270"/>
      <c r="AB1744" s="272" t="str">
        <f t="shared" si="62"/>
        <v/>
      </c>
    </row>
    <row r="1745" spans="1:28" s="271" customFormat="1" ht="20.25" customHeight="1">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60"/>
        <v/>
      </c>
      <c r="T1745" s="224" t="str">
        <f ca="1">IF(B1745="","",IF(ISERROR(MATCH($J1745,SorP!$B$1:$B$6230,0)),"",INDIRECT("'SorP'!$A$"&amp;MATCH($J1745,SorP!$B$1:$B$6230,0))))</f>
        <v/>
      </c>
      <c r="U1745" s="239"/>
      <c r="V1745" s="269" t="e">
        <f>IF(C1745="",NA(),MATCH($B1745&amp;$C1745,'Smelter Look-up'!$J:$J,0))</f>
        <v>#N/A</v>
      </c>
      <c r="W1745" s="270"/>
      <c r="X1745" s="270">
        <f t="shared" ca="1" si="61"/>
        <v>0</v>
      </c>
      <c r="Y1745" s="270"/>
      <c r="Z1745" s="270"/>
      <c r="AB1745" s="272" t="str">
        <f t="shared" si="62"/>
        <v/>
      </c>
    </row>
    <row r="1746" spans="1:28" s="271" customFormat="1" ht="20.25" customHeight="1">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60"/>
        <v/>
      </c>
      <c r="T1746" s="224" t="str">
        <f ca="1">IF(B1746="","",IF(ISERROR(MATCH($J1746,SorP!$B$1:$B$6230,0)),"",INDIRECT("'SorP'!$A$"&amp;MATCH($J1746,SorP!$B$1:$B$6230,0))))</f>
        <v/>
      </c>
      <c r="U1746" s="239"/>
      <c r="V1746" s="269" t="e">
        <f>IF(C1746="",NA(),MATCH($B1746&amp;$C1746,'Smelter Look-up'!$J:$J,0))</f>
        <v>#N/A</v>
      </c>
      <c r="W1746" s="270"/>
      <c r="X1746" s="270">
        <f t="shared" ca="1" si="61"/>
        <v>0</v>
      </c>
      <c r="Y1746" s="270"/>
      <c r="Z1746" s="270"/>
      <c r="AB1746" s="272" t="str">
        <f t="shared" si="62"/>
        <v/>
      </c>
    </row>
    <row r="1747" spans="1:28" s="271" customFormat="1" ht="20.25" customHeight="1">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60"/>
        <v/>
      </c>
      <c r="T1747" s="224" t="str">
        <f ca="1">IF(B1747="","",IF(ISERROR(MATCH($J1747,SorP!$B$1:$B$6230,0)),"",INDIRECT("'SorP'!$A$"&amp;MATCH($J1747,SorP!$B$1:$B$6230,0))))</f>
        <v/>
      </c>
      <c r="U1747" s="239"/>
      <c r="V1747" s="269" t="e">
        <f>IF(C1747="",NA(),MATCH($B1747&amp;$C1747,'Smelter Look-up'!$J:$J,0))</f>
        <v>#N/A</v>
      </c>
      <c r="W1747" s="270"/>
      <c r="X1747" s="270">
        <f t="shared" ca="1" si="61"/>
        <v>0</v>
      </c>
      <c r="Y1747" s="270"/>
      <c r="Z1747" s="270"/>
      <c r="AB1747" s="272" t="str">
        <f t="shared" si="62"/>
        <v/>
      </c>
    </row>
    <row r="1748" spans="1:28" s="271" customFormat="1" ht="20.25" customHeight="1">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60"/>
        <v/>
      </c>
      <c r="T1748" s="224" t="str">
        <f ca="1">IF(B1748="","",IF(ISERROR(MATCH($J1748,SorP!$B$1:$B$6230,0)),"",INDIRECT("'SorP'!$A$"&amp;MATCH($J1748,SorP!$B$1:$B$6230,0))))</f>
        <v/>
      </c>
      <c r="U1748" s="239"/>
      <c r="V1748" s="269" t="e">
        <f>IF(C1748="",NA(),MATCH($B1748&amp;$C1748,'Smelter Look-up'!$J:$J,0))</f>
        <v>#N/A</v>
      </c>
      <c r="W1748" s="270"/>
      <c r="X1748" s="270">
        <f t="shared" ca="1" si="61"/>
        <v>0</v>
      </c>
      <c r="Y1748" s="270"/>
      <c r="Z1748" s="270"/>
      <c r="AB1748" s="272" t="str">
        <f t="shared" si="62"/>
        <v/>
      </c>
    </row>
    <row r="1749" spans="1:28" s="271" customFormat="1" ht="20.25" customHeight="1">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60"/>
        <v/>
      </c>
      <c r="T1749" s="224" t="str">
        <f ca="1">IF(B1749="","",IF(ISERROR(MATCH($J1749,SorP!$B$1:$B$6230,0)),"",INDIRECT("'SorP'!$A$"&amp;MATCH($J1749,SorP!$B$1:$B$6230,0))))</f>
        <v/>
      </c>
      <c r="U1749" s="239"/>
      <c r="V1749" s="269" t="e">
        <f>IF(C1749="",NA(),MATCH($B1749&amp;$C1749,'Smelter Look-up'!$J:$J,0))</f>
        <v>#N/A</v>
      </c>
      <c r="W1749" s="270"/>
      <c r="X1749" s="270">
        <f t="shared" ca="1" si="61"/>
        <v>0</v>
      </c>
      <c r="Y1749" s="270"/>
      <c r="Z1749" s="270"/>
      <c r="AB1749" s="272" t="str">
        <f t="shared" si="62"/>
        <v/>
      </c>
    </row>
    <row r="1750" spans="1:28" s="271" customFormat="1" ht="20.25" customHeight="1">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60"/>
        <v/>
      </c>
      <c r="T1750" s="224" t="str">
        <f ca="1">IF(B1750="","",IF(ISERROR(MATCH($J1750,SorP!$B$1:$B$6230,0)),"",INDIRECT("'SorP'!$A$"&amp;MATCH($J1750,SorP!$B$1:$B$6230,0))))</f>
        <v/>
      </c>
      <c r="U1750" s="239"/>
      <c r="V1750" s="269" t="e">
        <f>IF(C1750="",NA(),MATCH($B1750&amp;$C1750,'Smelter Look-up'!$J:$J,0))</f>
        <v>#N/A</v>
      </c>
      <c r="W1750" s="270"/>
      <c r="X1750" s="270">
        <f t="shared" ca="1" si="61"/>
        <v>0</v>
      </c>
      <c r="Y1750" s="270"/>
      <c r="Z1750" s="270"/>
      <c r="AB1750" s="272" t="str">
        <f t="shared" si="62"/>
        <v/>
      </c>
    </row>
    <row r="1751" spans="1:28" s="271" customFormat="1" ht="20.25" customHeight="1">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60"/>
        <v/>
      </c>
      <c r="T1751" s="224" t="str">
        <f ca="1">IF(B1751="","",IF(ISERROR(MATCH($J1751,SorP!$B$1:$B$6230,0)),"",INDIRECT("'SorP'!$A$"&amp;MATCH($J1751,SorP!$B$1:$B$6230,0))))</f>
        <v/>
      </c>
      <c r="U1751" s="239"/>
      <c r="V1751" s="269" t="e">
        <f>IF(C1751="",NA(),MATCH($B1751&amp;$C1751,'Smelter Look-up'!$J:$J,0))</f>
        <v>#N/A</v>
      </c>
      <c r="W1751" s="270"/>
      <c r="X1751" s="270">
        <f t="shared" ca="1" si="61"/>
        <v>0</v>
      </c>
      <c r="Y1751" s="270"/>
      <c r="Z1751" s="270"/>
      <c r="AB1751" s="272" t="str">
        <f t="shared" si="62"/>
        <v/>
      </c>
    </row>
    <row r="1752" spans="1:28" s="271" customFormat="1" ht="20.25" customHeight="1">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60"/>
        <v/>
      </c>
      <c r="T1752" s="224" t="str">
        <f ca="1">IF(B1752="","",IF(ISERROR(MATCH($J1752,SorP!$B$1:$B$6230,0)),"",INDIRECT("'SorP'!$A$"&amp;MATCH($J1752,SorP!$B$1:$B$6230,0))))</f>
        <v/>
      </c>
      <c r="U1752" s="239"/>
      <c r="V1752" s="269" t="e">
        <f>IF(C1752="",NA(),MATCH($B1752&amp;$C1752,'Smelter Look-up'!$J:$J,0))</f>
        <v>#N/A</v>
      </c>
      <c r="W1752" s="270"/>
      <c r="X1752" s="270">
        <f t="shared" ca="1" si="61"/>
        <v>0</v>
      </c>
      <c r="Y1752" s="270"/>
      <c r="Z1752" s="270"/>
      <c r="AB1752" s="272" t="str">
        <f t="shared" si="62"/>
        <v/>
      </c>
    </row>
    <row r="1753" spans="1:28" s="271" customFormat="1" ht="20.25" customHeight="1">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60"/>
        <v/>
      </c>
      <c r="T1753" s="224" t="str">
        <f ca="1">IF(B1753="","",IF(ISERROR(MATCH($J1753,SorP!$B$1:$B$6230,0)),"",INDIRECT("'SorP'!$A$"&amp;MATCH($J1753,SorP!$B$1:$B$6230,0))))</f>
        <v/>
      </c>
      <c r="U1753" s="239"/>
      <c r="V1753" s="269" t="e">
        <f>IF(C1753="",NA(),MATCH($B1753&amp;$C1753,'Smelter Look-up'!$J:$J,0))</f>
        <v>#N/A</v>
      </c>
      <c r="W1753" s="270"/>
      <c r="X1753" s="270">
        <f t="shared" ca="1" si="61"/>
        <v>0</v>
      </c>
      <c r="Y1753" s="270"/>
      <c r="Z1753" s="270"/>
      <c r="AB1753" s="272" t="str">
        <f t="shared" si="62"/>
        <v/>
      </c>
    </row>
    <row r="1754" spans="1:28" s="271" customFormat="1" ht="20.25" customHeight="1">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60"/>
        <v/>
      </c>
      <c r="T1754" s="224" t="str">
        <f ca="1">IF(B1754="","",IF(ISERROR(MATCH($J1754,SorP!$B$1:$B$6230,0)),"",INDIRECT("'SorP'!$A$"&amp;MATCH($J1754,SorP!$B$1:$B$6230,0))))</f>
        <v/>
      </c>
      <c r="U1754" s="239"/>
      <c r="V1754" s="269" t="e">
        <f>IF(C1754="",NA(),MATCH($B1754&amp;$C1754,'Smelter Look-up'!$J:$J,0))</f>
        <v>#N/A</v>
      </c>
      <c r="W1754" s="270"/>
      <c r="X1754" s="270">
        <f t="shared" ca="1" si="61"/>
        <v>0</v>
      </c>
      <c r="Y1754" s="270"/>
      <c r="Z1754" s="270"/>
      <c r="AB1754" s="272" t="str">
        <f t="shared" si="62"/>
        <v/>
      </c>
    </row>
    <row r="1755" spans="1:28" s="271" customFormat="1" ht="20.25" customHeight="1">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60"/>
        <v/>
      </c>
      <c r="T1755" s="224" t="str">
        <f ca="1">IF(B1755="","",IF(ISERROR(MATCH($J1755,SorP!$B$1:$B$6230,0)),"",INDIRECT("'SorP'!$A$"&amp;MATCH($J1755,SorP!$B$1:$B$6230,0))))</f>
        <v/>
      </c>
      <c r="U1755" s="239"/>
      <c r="V1755" s="269" t="e">
        <f>IF(C1755="",NA(),MATCH($B1755&amp;$C1755,'Smelter Look-up'!$J:$J,0))</f>
        <v>#N/A</v>
      </c>
      <c r="W1755" s="270"/>
      <c r="X1755" s="270">
        <f t="shared" ca="1" si="61"/>
        <v>0</v>
      </c>
      <c r="Y1755" s="270"/>
      <c r="Z1755" s="270"/>
      <c r="AB1755" s="272" t="str">
        <f t="shared" si="62"/>
        <v/>
      </c>
    </row>
    <row r="1756" spans="1:28" s="271" customFormat="1" ht="20.25" customHeight="1">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60"/>
        <v/>
      </c>
      <c r="T1756" s="224" t="str">
        <f ca="1">IF(B1756="","",IF(ISERROR(MATCH($J1756,SorP!$B$1:$B$6230,0)),"",INDIRECT("'SorP'!$A$"&amp;MATCH($J1756,SorP!$B$1:$B$6230,0))))</f>
        <v/>
      </c>
      <c r="U1756" s="239"/>
      <c r="V1756" s="269" t="e">
        <f>IF(C1756="",NA(),MATCH($B1756&amp;$C1756,'Smelter Look-up'!$J:$J,0))</f>
        <v>#N/A</v>
      </c>
      <c r="W1756" s="270"/>
      <c r="X1756" s="270">
        <f t="shared" ca="1" si="61"/>
        <v>0</v>
      </c>
      <c r="Y1756" s="270"/>
      <c r="Z1756" s="270"/>
      <c r="AB1756" s="272" t="str">
        <f t="shared" si="62"/>
        <v/>
      </c>
    </row>
    <row r="1757" spans="1:28" s="271" customFormat="1" ht="20.25" customHeight="1">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60"/>
        <v/>
      </c>
      <c r="T1757" s="224" t="str">
        <f ca="1">IF(B1757="","",IF(ISERROR(MATCH($J1757,SorP!$B$1:$B$6230,0)),"",INDIRECT("'SorP'!$A$"&amp;MATCH($J1757,SorP!$B$1:$B$6230,0))))</f>
        <v/>
      </c>
      <c r="U1757" s="239"/>
      <c r="V1757" s="269" t="e">
        <f>IF(C1757="",NA(),MATCH($B1757&amp;$C1757,'Smelter Look-up'!$J:$J,0))</f>
        <v>#N/A</v>
      </c>
      <c r="W1757" s="270"/>
      <c r="X1757" s="270">
        <f t="shared" ca="1" si="61"/>
        <v>0</v>
      </c>
      <c r="Y1757" s="270"/>
      <c r="Z1757" s="270"/>
      <c r="AB1757" s="272" t="str">
        <f t="shared" si="62"/>
        <v/>
      </c>
    </row>
    <row r="1758" spans="1:28" s="271" customFormat="1" ht="20.25" customHeight="1">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60"/>
        <v/>
      </c>
      <c r="T1758" s="224" t="str">
        <f ca="1">IF(B1758="","",IF(ISERROR(MATCH($J1758,SorP!$B$1:$B$6230,0)),"",INDIRECT("'SorP'!$A$"&amp;MATCH($J1758,SorP!$B$1:$B$6230,0))))</f>
        <v/>
      </c>
      <c r="U1758" s="239"/>
      <c r="V1758" s="269" t="e">
        <f>IF(C1758="",NA(),MATCH($B1758&amp;$C1758,'Smelter Look-up'!$J:$J,0))</f>
        <v>#N/A</v>
      </c>
      <c r="W1758" s="270"/>
      <c r="X1758" s="270">
        <f t="shared" ca="1" si="61"/>
        <v>0</v>
      </c>
      <c r="Y1758" s="270"/>
      <c r="Z1758" s="270"/>
      <c r="AB1758" s="272" t="str">
        <f t="shared" si="62"/>
        <v/>
      </c>
    </row>
    <row r="1759" spans="1:28" s="271" customFormat="1" ht="20.25" customHeight="1">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60"/>
        <v/>
      </c>
      <c r="T1759" s="224" t="str">
        <f ca="1">IF(B1759="","",IF(ISERROR(MATCH($J1759,SorP!$B$1:$B$6230,0)),"",INDIRECT("'SorP'!$A$"&amp;MATCH($J1759,SorP!$B$1:$B$6230,0))))</f>
        <v/>
      </c>
      <c r="U1759" s="239"/>
      <c r="V1759" s="269" t="e">
        <f>IF(C1759="",NA(),MATCH($B1759&amp;$C1759,'Smelter Look-up'!$J:$J,0))</f>
        <v>#N/A</v>
      </c>
      <c r="W1759" s="270"/>
      <c r="X1759" s="270">
        <f t="shared" ca="1" si="61"/>
        <v>0</v>
      </c>
      <c r="Y1759" s="270"/>
      <c r="Z1759" s="270"/>
      <c r="AB1759" s="272" t="str">
        <f t="shared" si="62"/>
        <v/>
      </c>
    </row>
    <row r="1760" spans="1:28" s="271" customFormat="1" ht="20.25" customHeight="1">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60"/>
        <v/>
      </c>
      <c r="T1760" s="224" t="str">
        <f ca="1">IF(B1760="","",IF(ISERROR(MATCH($J1760,SorP!$B$1:$B$6230,0)),"",INDIRECT("'SorP'!$A$"&amp;MATCH($J1760,SorP!$B$1:$B$6230,0))))</f>
        <v/>
      </c>
      <c r="U1760" s="239"/>
      <c r="V1760" s="269" t="e">
        <f>IF(C1760="",NA(),MATCH($B1760&amp;$C1760,'Smelter Look-up'!$J:$J,0))</f>
        <v>#N/A</v>
      </c>
      <c r="W1760" s="270"/>
      <c r="X1760" s="270">
        <f t="shared" ca="1" si="61"/>
        <v>0</v>
      </c>
      <c r="Y1760" s="270"/>
      <c r="Z1760" s="270"/>
      <c r="AB1760" s="272" t="str">
        <f t="shared" si="62"/>
        <v/>
      </c>
    </row>
    <row r="1761" spans="1:28" s="271" customFormat="1" ht="20.25" customHeight="1">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60"/>
        <v/>
      </c>
      <c r="T1761" s="224" t="str">
        <f ca="1">IF(B1761="","",IF(ISERROR(MATCH($J1761,SorP!$B$1:$B$6230,0)),"",INDIRECT("'SorP'!$A$"&amp;MATCH($J1761,SorP!$B$1:$B$6230,0))))</f>
        <v/>
      </c>
      <c r="U1761" s="239"/>
      <c r="V1761" s="269" t="e">
        <f>IF(C1761="",NA(),MATCH($B1761&amp;$C1761,'Smelter Look-up'!$J:$J,0))</f>
        <v>#N/A</v>
      </c>
      <c r="W1761" s="270"/>
      <c r="X1761" s="270">
        <f t="shared" ca="1" si="61"/>
        <v>0</v>
      </c>
      <c r="Y1761" s="270"/>
      <c r="Z1761" s="270"/>
      <c r="AB1761" s="272" t="str">
        <f t="shared" si="62"/>
        <v/>
      </c>
    </row>
    <row r="1762" spans="1:28" s="271" customFormat="1" ht="20.25" customHeight="1">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60"/>
        <v/>
      </c>
      <c r="T1762" s="224" t="str">
        <f ca="1">IF(B1762="","",IF(ISERROR(MATCH($J1762,SorP!$B$1:$B$6230,0)),"",INDIRECT("'SorP'!$A$"&amp;MATCH($J1762,SorP!$B$1:$B$6230,0))))</f>
        <v/>
      </c>
      <c r="U1762" s="239"/>
      <c r="V1762" s="269" t="e">
        <f>IF(C1762="",NA(),MATCH($B1762&amp;$C1762,'Smelter Look-up'!$J:$J,0))</f>
        <v>#N/A</v>
      </c>
      <c r="W1762" s="270"/>
      <c r="X1762" s="270">
        <f t="shared" ca="1" si="61"/>
        <v>0</v>
      </c>
      <c r="Y1762" s="270"/>
      <c r="Z1762" s="270"/>
      <c r="AB1762" s="272" t="str">
        <f t="shared" si="62"/>
        <v/>
      </c>
    </row>
    <row r="1763" spans="1:28" s="271" customFormat="1" ht="20.25" customHeight="1">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60"/>
        <v/>
      </c>
      <c r="T1763" s="224" t="str">
        <f ca="1">IF(B1763="","",IF(ISERROR(MATCH($J1763,SorP!$B$1:$B$6230,0)),"",INDIRECT("'SorP'!$A$"&amp;MATCH($J1763,SorP!$B$1:$B$6230,0))))</f>
        <v/>
      </c>
      <c r="U1763" s="239"/>
      <c r="V1763" s="269" t="e">
        <f>IF(C1763="",NA(),MATCH($B1763&amp;$C1763,'Smelter Look-up'!$J:$J,0))</f>
        <v>#N/A</v>
      </c>
      <c r="W1763" s="270"/>
      <c r="X1763" s="270">
        <f t="shared" ca="1" si="61"/>
        <v>0</v>
      </c>
      <c r="Y1763" s="270"/>
      <c r="Z1763" s="270"/>
      <c r="AB1763" s="272" t="str">
        <f t="shared" si="62"/>
        <v/>
      </c>
    </row>
    <row r="1764" spans="1:28" s="271" customFormat="1" ht="20.25" customHeight="1">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ca="1" si="60"/>
        <v/>
      </c>
      <c r="T1764" s="224" t="str">
        <f ca="1">IF(B1764="","",IF(ISERROR(MATCH($J1764,SorP!$B$1:$B$6230,0)),"",INDIRECT("'SorP'!$A$"&amp;MATCH($J1764,SorP!$B$1:$B$6230,0))))</f>
        <v/>
      </c>
      <c r="U1764" s="239"/>
      <c r="V1764" s="269" t="e">
        <f>IF(C1764="",NA(),MATCH($B1764&amp;$C1764,'Smelter Look-up'!$J:$J,0))</f>
        <v>#N/A</v>
      </c>
      <c r="W1764" s="270"/>
      <c r="X1764" s="270">
        <f t="shared" ca="1" si="61"/>
        <v>0</v>
      </c>
      <c r="Y1764" s="270"/>
      <c r="Z1764" s="270"/>
      <c r="AB1764" s="272" t="str">
        <f t="shared" si="62"/>
        <v/>
      </c>
    </row>
    <row r="1765" spans="1:28" s="271" customFormat="1" ht="20.25" customHeight="1">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ref="S1765:S1828" ca="1" si="63">IF(B1765="","",IF(ISERROR(MATCH($E1765,CL,0)),"Unknown",INDIRECT("'C'!$A$"&amp;MATCH($E1765,CL,0)+1)))</f>
        <v/>
      </c>
      <c r="T1765" s="224" t="str">
        <f ca="1">IF(B1765="","",IF(ISERROR(MATCH($J1765,SorP!$B$1:$B$6230,0)),"",INDIRECT("'SorP'!$A$"&amp;MATCH($J1765,SorP!$B$1:$B$6230,0))))</f>
        <v/>
      </c>
      <c r="U1765" s="239"/>
      <c r="V1765" s="269" t="e">
        <f>IF(C1765="",NA(),MATCH($B1765&amp;$C1765,'Smelter Look-up'!$J:$J,0))</f>
        <v>#N/A</v>
      </c>
      <c r="W1765" s="270"/>
      <c r="X1765" s="270">
        <f t="shared" ref="X1765:X1828" ca="1" si="64">IF(AND(C1765="Smelter not listed",OR(LEN(D1765)=0,LEN(E1765)=0)),1,0)</f>
        <v>0</v>
      </c>
      <c r="Y1765" s="270"/>
      <c r="Z1765" s="270"/>
      <c r="AB1765" s="272" t="str">
        <f t="shared" ref="AB1765:AB1828" si="65">B1765&amp;C1765</f>
        <v/>
      </c>
    </row>
    <row r="1766" spans="1:28" s="271" customFormat="1" ht="20.25" customHeight="1">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63"/>
        <v/>
      </c>
      <c r="T1766" s="224" t="str">
        <f ca="1">IF(B1766="","",IF(ISERROR(MATCH($J1766,SorP!$B$1:$B$6230,0)),"",INDIRECT("'SorP'!$A$"&amp;MATCH($J1766,SorP!$B$1:$B$6230,0))))</f>
        <v/>
      </c>
      <c r="U1766" s="239"/>
      <c r="V1766" s="269" t="e">
        <f>IF(C1766="",NA(),MATCH($B1766&amp;$C1766,'Smelter Look-up'!$J:$J,0))</f>
        <v>#N/A</v>
      </c>
      <c r="W1766" s="270"/>
      <c r="X1766" s="270">
        <f t="shared" ca="1" si="64"/>
        <v>0</v>
      </c>
      <c r="Y1766" s="270"/>
      <c r="Z1766" s="270"/>
      <c r="AB1766" s="272" t="str">
        <f t="shared" si="65"/>
        <v/>
      </c>
    </row>
    <row r="1767" spans="1:28" s="271" customFormat="1" ht="20.25" customHeight="1">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63"/>
        <v/>
      </c>
      <c r="T1767" s="224" t="str">
        <f ca="1">IF(B1767="","",IF(ISERROR(MATCH($J1767,SorP!$B$1:$B$6230,0)),"",INDIRECT("'SorP'!$A$"&amp;MATCH($J1767,SorP!$B$1:$B$6230,0))))</f>
        <v/>
      </c>
      <c r="U1767" s="239"/>
      <c r="V1767" s="269" t="e">
        <f>IF(C1767="",NA(),MATCH($B1767&amp;$C1767,'Smelter Look-up'!$J:$J,0))</f>
        <v>#N/A</v>
      </c>
      <c r="W1767" s="270"/>
      <c r="X1767" s="270">
        <f t="shared" ca="1" si="64"/>
        <v>0</v>
      </c>
      <c r="Y1767" s="270"/>
      <c r="Z1767" s="270"/>
      <c r="AB1767" s="272" t="str">
        <f t="shared" si="65"/>
        <v/>
      </c>
    </row>
    <row r="1768" spans="1:28" s="271" customFormat="1" ht="20.25" customHeight="1">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63"/>
        <v/>
      </c>
      <c r="T1768" s="224" t="str">
        <f ca="1">IF(B1768="","",IF(ISERROR(MATCH($J1768,SorP!$B$1:$B$6230,0)),"",INDIRECT("'SorP'!$A$"&amp;MATCH($J1768,SorP!$B$1:$B$6230,0))))</f>
        <v/>
      </c>
      <c r="U1768" s="239"/>
      <c r="V1768" s="269" t="e">
        <f>IF(C1768="",NA(),MATCH($B1768&amp;$C1768,'Smelter Look-up'!$J:$J,0))</f>
        <v>#N/A</v>
      </c>
      <c r="W1768" s="270"/>
      <c r="X1768" s="270">
        <f t="shared" ca="1" si="64"/>
        <v>0</v>
      </c>
      <c r="Y1768" s="270"/>
      <c r="Z1768" s="270"/>
      <c r="AB1768" s="272" t="str">
        <f t="shared" si="65"/>
        <v/>
      </c>
    </row>
    <row r="1769" spans="1:28" s="271" customFormat="1" ht="20.25" customHeight="1">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63"/>
        <v/>
      </c>
      <c r="T1769" s="224" t="str">
        <f ca="1">IF(B1769="","",IF(ISERROR(MATCH($J1769,SorP!$B$1:$B$6230,0)),"",INDIRECT("'SorP'!$A$"&amp;MATCH($J1769,SorP!$B$1:$B$6230,0))))</f>
        <v/>
      </c>
      <c r="U1769" s="239"/>
      <c r="V1769" s="269" t="e">
        <f>IF(C1769="",NA(),MATCH($B1769&amp;$C1769,'Smelter Look-up'!$J:$J,0))</f>
        <v>#N/A</v>
      </c>
      <c r="W1769" s="270"/>
      <c r="X1769" s="270">
        <f t="shared" ca="1" si="64"/>
        <v>0</v>
      </c>
      <c r="Y1769" s="270"/>
      <c r="Z1769" s="270"/>
      <c r="AB1769" s="272" t="str">
        <f t="shared" si="65"/>
        <v/>
      </c>
    </row>
    <row r="1770" spans="1:28" s="271" customFormat="1" ht="20.25" customHeight="1">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63"/>
        <v/>
      </c>
      <c r="T1770" s="224" t="str">
        <f ca="1">IF(B1770="","",IF(ISERROR(MATCH($J1770,SorP!$B$1:$B$6230,0)),"",INDIRECT("'SorP'!$A$"&amp;MATCH($J1770,SorP!$B$1:$B$6230,0))))</f>
        <v/>
      </c>
      <c r="U1770" s="239"/>
      <c r="V1770" s="269" t="e">
        <f>IF(C1770="",NA(),MATCH($B1770&amp;$C1770,'Smelter Look-up'!$J:$J,0))</f>
        <v>#N/A</v>
      </c>
      <c r="W1770" s="270"/>
      <c r="X1770" s="270">
        <f t="shared" ca="1" si="64"/>
        <v>0</v>
      </c>
      <c r="Y1770" s="270"/>
      <c r="Z1770" s="270"/>
      <c r="AB1770" s="272" t="str">
        <f t="shared" si="65"/>
        <v/>
      </c>
    </row>
    <row r="1771" spans="1:28" s="271" customFormat="1" ht="20.25" customHeight="1">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63"/>
        <v/>
      </c>
      <c r="T1771" s="224" t="str">
        <f ca="1">IF(B1771="","",IF(ISERROR(MATCH($J1771,SorP!$B$1:$B$6230,0)),"",INDIRECT("'SorP'!$A$"&amp;MATCH($J1771,SorP!$B$1:$B$6230,0))))</f>
        <v/>
      </c>
      <c r="U1771" s="239"/>
      <c r="V1771" s="269" t="e">
        <f>IF(C1771="",NA(),MATCH($B1771&amp;$C1771,'Smelter Look-up'!$J:$J,0))</f>
        <v>#N/A</v>
      </c>
      <c r="W1771" s="270"/>
      <c r="X1771" s="270">
        <f t="shared" ca="1" si="64"/>
        <v>0</v>
      </c>
      <c r="Y1771" s="270"/>
      <c r="Z1771" s="270"/>
      <c r="AB1771" s="272" t="str">
        <f t="shared" si="65"/>
        <v/>
      </c>
    </row>
    <row r="1772" spans="1:28" s="271" customFormat="1" ht="20.25" customHeight="1">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63"/>
        <v/>
      </c>
      <c r="T1772" s="224" t="str">
        <f ca="1">IF(B1772="","",IF(ISERROR(MATCH($J1772,SorP!$B$1:$B$6230,0)),"",INDIRECT("'SorP'!$A$"&amp;MATCH($J1772,SorP!$B$1:$B$6230,0))))</f>
        <v/>
      </c>
      <c r="U1772" s="239"/>
      <c r="V1772" s="269" t="e">
        <f>IF(C1772="",NA(),MATCH($B1772&amp;$C1772,'Smelter Look-up'!$J:$J,0))</f>
        <v>#N/A</v>
      </c>
      <c r="W1772" s="270"/>
      <c r="X1772" s="270">
        <f t="shared" ca="1" si="64"/>
        <v>0</v>
      </c>
      <c r="Y1772" s="270"/>
      <c r="Z1772" s="270"/>
      <c r="AB1772" s="272" t="str">
        <f t="shared" si="65"/>
        <v/>
      </c>
    </row>
    <row r="1773" spans="1:28" s="271" customFormat="1" ht="20.25" customHeight="1">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63"/>
        <v/>
      </c>
      <c r="T1773" s="224" t="str">
        <f ca="1">IF(B1773="","",IF(ISERROR(MATCH($J1773,SorP!$B$1:$B$6230,0)),"",INDIRECT("'SorP'!$A$"&amp;MATCH($J1773,SorP!$B$1:$B$6230,0))))</f>
        <v/>
      </c>
      <c r="U1773" s="239"/>
      <c r="V1773" s="269" t="e">
        <f>IF(C1773="",NA(),MATCH($B1773&amp;$C1773,'Smelter Look-up'!$J:$J,0))</f>
        <v>#N/A</v>
      </c>
      <c r="W1773" s="270"/>
      <c r="X1773" s="270">
        <f t="shared" ca="1" si="64"/>
        <v>0</v>
      </c>
      <c r="Y1773" s="270"/>
      <c r="Z1773" s="270"/>
      <c r="AB1773" s="272" t="str">
        <f t="shared" si="65"/>
        <v/>
      </c>
    </row>
    <row r="1774" spans="1:28" s="271" customFormat="1" ht="20.25" customHeight="1">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63"/>
        <v/>
      </c>
      <c r="T1774" s="224" t="str">
        <f ca="1">IF(B1774="","",IF(ISERROR(MATCH($J1774,SorP!$B$1:$B$6230,0)),"",INDIRECT("'SorP'!$A$"&amp;MATCH($J1774,SorP!$B$1:$B$6230,0))))</f>
        <v/>
      </c>
      <c r="U1774" s="239"/>
      <c r="V1774" s="269" t="e">
        <f>IF(C1774="",NA(),MATCH($B1774&amp;$C1774,'Smelter Look-up'!$J:$J,0))</f>
        <v>#N/A</v>
      </c>
      <c r="W1774" s="270"/>
      <c r="X1774" s="270">
        <f t="shared" ca="1" si="64"/>
        <v>0</v>
      </c>
      <c r="Y1774" s="270"/>
      <c r="Z1774" s="270"/>
      <c r="AB1774" s="272" t="str">
        <f t="shared" si="65"/>
        <v/>
      </c>
    </row>
    <row r="1775" spans="1:28" s="271" customFormat="1" ht="20.25" customHeight="1">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63"/>
        <v/>
      </c>
      <c r="T1775" s="224" t="str">
        <f ca="1">IF(B1775="","",IF(ISERROR(MATCH($J1775,SorP!$B$1:$B$6230,0)),"",INDIRECT("'SorP'!$A$"&amp;MATCH($J1775,SorP!$B$1:$B$6230,0))))</f>
        <v/>
      </c>
      <c r="U1775" s="239"/>
      <c r="V1775" s="269" t="e">
        <f>IF(C1775="",NA(),MATCH($B1775&amp;$C1775,'Smelter Look-up'!$J:$J,0))</f>
        <v>#N/A</v>
      </c>
      <c r="W1775" s="270"/>
      <c r="X1775" s="270">
        <f t="shared" ca="1" si="64"/>
        <v>0</v>
      </c>
      <c r="Y1775" s="270"/>
      <c r="Z1775" s="270"/>
      <c r="AB1775" s="272" t="str">
        <f t="shared" si="65"/>
        <v/>
      </c>
    </row>
    <row r="1776" spans="1:28" s="271" customFormat="1" ht="20.25" customHeight="1">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63"/>
        <v/>
      </c>
      <c r="T1776" s="224" t="str">
        <f ca="1">IF(B1776="","",IF(ISERROR(MATCH($J1776,SorP!$B$1:$B$6230,0)),"",INDIRECT("'SorP'!$A$"&amp;MATCH($J1776,SorP!$B$1:$B$6230,0))))</f>
        <v/>
      </c>
      <c r="U1776" s="239"/>
      <c r="V1776" s="269" t="e">
        <f>IF(C1776="",NA(),MATCH($B1776&amp;$C1776,'Smelter Look-up'!$J:$J,0))</f>
        <v>#N/A</v>
      </c>
      <c r="W1776" s="270"/>
      <c r="X1776" s="270">
        <f t="shared" ca="1" si="64"/>
        <v>0</v>
      </c>
      <c r="Y1776" s="270"/>
      <c r="Z1776" s="270"/>
      <c r="AB1776" s="272" t="str">
        <f t="shared" si="65"/>
        <v/>
      </c>
    </row>
    <row r="1777" spans="1:28" s="271" customFormat="1" ht="20.25" customHeight="1">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63"/>
        <v/>
      </c>
      <c r="T1777" s="224" t="str">
        <f ca="1">IF(B1777="","",IF(ISERROR(MATCH($J1777,SorP!$B$1:$B$6230,0)),"",INDIRECT("'SorP'!$A$"&amp;MATCH($J1777,SorP!$B$1:$B$6230,0))))</f>
        <v/>
      </c>
      <c r="U1777" s="239"/>
      <c r="V1777" s="269" t="e">
        <f>IF(C1777="",NA(),MATCH($B1777&amp;$C1777,'Smelter Look-up'!$J:$J,0))</f>
        <v>#N/A</v>
      </c>
      <c r="W1777" s="270"/>
      <c r="X1777" s="270">
        <f t="shared" ca="1" si="64"/>
        <v>0</v>
      </c>
      <c r="Y1777" s="270"/>
      <c r="Z1777" s="270"/>
      <c r="AB1777" s="272" t="str">
        <f t="shared" si="65"/>
        <v/>
      </c>
    </row>
    <row r="1778" spans="1:28" s="271" customFormat="1" ht="20.25" customHeight="1">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63"/>
        <v/>
      </c>
      <c r="T1778" s="224" t="str">
        <f ca="1">IF(B1778="","",IF(ISERROR(MATCH($J1778,SorP!$B$1:$B$6230,0)),"",INDIRECT("'SorP'!$A$"&amp;MATCH($J1778,SorP!$B$1:$B$6230,0))))</f>
        <v/>
      </c>
      <c r="U1778" s="239"/>
      <c r="V1778" s="269" t="e">
        <f>IF(C1778="",NA(),MATCH($B1778&amp;$C1778,'Smelter Look-up'!$J:$J,0))</f>
        <v>#N/A</v>
      </c>
      <c r="W1778" s="270"/>
      <c r="X1778" s="270">
        <f t="shared" ca="1" si="64"/>
        <v>0</v>
      </c>
      <c r="Y1778" s="270"/>
      <c r="Z1778" s="270"/>
      <c r="AB1778" s="272" t="str">
        <f t="shared" si="65"/>
        <v/>
      </c>
    </row>
    <row r="1779" spans="1:28" s="271" customFormat="1" ht="20.25" customHeight="1">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63"/>
        <v/>
      </c>
      <c r="T1779" s="224" t="str">
        <f ca="1">IF(B1779="","",IF(ISERROR(MATCH($J1779,SorP!$B$1:$B$6230,0)),"",INDIRECT("'SorP'!$A$"&amp;MATCH($J1779,SorP!$B$1:$B$6230,0))))</f>
        <v/>
      </c>
      <c r="U1779" s="239"/>
      <c r="V1779" s="269" t="e">
        <f>IF(C1779="",NA(),MATCH($B1779&amp;$C1779,'Smelter Look-up'!$J:$J,0))</f>
        <v>#N/A</v>
      </c>
      <c r="W1779" s="270"/>
      <c r="X1779" s="270">
        <f t="shared" ca="1" si="64"/>
        <v>0</v>
      </c>
      <c r="Y1779" s="270"/>
      <c r="Z1779" s="270"/>
      <c r="AB1779" s="272" t="str">
        <f t="shared" si="65"/>
        <v/>
      </c>
    </row>
    <row r="1780" spans="1:28" s="271" customFormat="1" ht="20.25" customHeight="1">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63"/>
        <v/>
      </c>
      <c r="T1780" s="224" t="str">
        <f ca="1">IF(B1780="","",IF(ISERROR(MATCH($J1780,SorP!$B$1:$B$6230,0)),"",INDIRECT("'SorP'!$A$"&amp;MATCH($J1780,SorP!$B$1:$B$6230,0))))</f>
        <v/>
      </c>
      <c r="U1780" s="239"/>
      <c r="V1780" s="269" t="e">
        <f>IF(C1780="",NA(),MATCH($B1780&amp;$C1780,'Smelter Look-up'!$J:$J,0))</f>
        <v>#N/A</v>
      </c>
      <c r="W1780" s="270"/>
      <c r="X1780" s="270">
        <f t="shared" ca="1" si="64"/>
        <v>0</v>
      </c>
      <c r="Y1780" s="270"/>
      <c r="Z1780" s="270"/>
      <c r="AB1780" s="272" t="str">
        <f t="shared" si="65"/>
        <v/>
      </c>
    </row>
    <row r="1781" spans="1:28" s="271" customFormat="1" ht="20.25" customHeight="1">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63"/>
        <v/>
      </c>
      <c r="T1781" s="224" t="str">
        <f ca="1">IF(B1781="","",IF(ISERROR(MATCH($J1781,SorP!$B$1:$B$6230,0)),"",INDIRECT("'SorP'!$A$"&amp;MATCH($J1781,SorP!$B$1:$B$6230,0))))</f>
        <v/>
      </c>
      <c r="U1781" s="239"/>
      <c r="V1781" s="269" t="e">
        <f>IF(C1781="",NA(),MATCH($B1781&amp;$C1781,'Smelter Look-up'!$J:$J,0))</f>
        <v>#N/A</v>
      </c>
      <c r="W1781" s="270"/>
      <c r="X1781" s="270">
        <f t="shared" ca="1" si="64"/>
        <v>0</v>
      </c>
      <c r="Y1781" s="270"/>
      <c r="Z1781" s="270"/>
      <c r="AB1781" s="272" t="str">
        <f t="shared" si="65"/>
        <v/>
      </c>
    </row>
    <row r="1782" spans="1:28" s="271" customFormat="1" ht="20.25" customHeight="1">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63"/>
        <v/>
      </c>
      <c r="T1782" s="224" t="str">
        <f ca="1">IF(B1782="","",IF(ISERROR(MATCH($J1782,SorP!$B$1:$B$6230,0)),"",INDIRECT("'SorP'!$A$"&amp;MATCH($J1782,SorP!$B$1:$B$6230,0))))</f>
        <v/>
      </c>
      <c r="U1782" s="239"/>
      <c r="V1782" s="269" t="e">
        <f>IF(C1782="",NA(),MATCH($B1782&amp;$C1782,'Smelter Look-up'!$J:$J,0))</f>
        <v>#N/A</v>
      </c>
      <c r="W1782" s="270"/>
      <c r="X1782" s="270">
        <f t="shared" ca="1" si="64"/>
        <v>0</v>
      </c>
      <c r="Y1782" s="270"/>
      <c r="Z1782" s="270"/>
      <c r="AB1782" s="272" t="str">
        <f t="shared" si="65"/>
        <v/>
      </c>
    </row>
    <row r="1783" spans="1:28" s="271" customFormat="1" ht="20.25" customHeight="1">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63"/>
        <v/>
      </c>
      <c r="T1783" s="224" t="str">
        <f ca="1">IF(B1783="","",IF(ISERROR(MATCH($J1783,SorP!$B$1:$B$6230,0)),"",INDIRECT("'SorP'!$A$"&amp;MATCH($J1783,SorP!$B$1:$B$6230,0))))</f>
        <v/>
      </c>
      <c r="U1783" s="239"/>
      <c r="V1783" s="269" t="e">
        <f>IF(C1783="",NA(),MATCH($B1783&amp;$C1783,'Smelter Look-up'!$J:$J,0))</f>
        <v>#N/A</v>
      </c>
      <c r="W1783" s="270"/>
      <c r="X1783" s="270">
        <f t="shared" ca="1" si="64"/>
        <v>0</v>
      </c>
      <c r="Y1783" s="270"/>
      <c r="Z1783" s="270"/>
      <c r="AB1783" s="272" t="str">
        <f t="shared" si="65"/>
        <v/>
      </c>
    </row>
    <row r="1784" spans="1:28" s="271" customFormat="1" ht="20.25" customHeight="1">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63"/>
        <v/>
      </c>
      <c r="T1784" s="224" t="str">
        <f ca="1">IF(B1784="","",IF(ISERROR(MATCH($J1784,SorP!$B$1:$B$6230,0)),"",INDIRECT("'SorP'!$A$"&amp;MATCH($J1784,SorP!$B$1:$B$6230,0))))</f>
        <v/>
      </c>
      <c r="U1784" s="239"/>
      <c r="V1784" s="269" t="e">
        <f>IF(C1784="",NA(),MATCH($B1784&amp;$C1784,'Smelter Look-up'!$J:$J,0))</f>
        <v>#N/A</v>
      </c>
      <c r="W1784" s="270"/>
      <c r="X1784" s="270">
        <f t="shared" ca="1" si="64"/>
        <v>0</v>
      </c>
      <c r="Y1784" s="270"/>
      <c r="Z1784" s="270"/>
      <c r="AB1784" s="272" t="str">
        <f t="shared" si="65"/>
        <v/>
      </c>
    </row>
    <row r="1785" spans="1:28" s="271" customFormat="1" ht="20.25" customHeight="1">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63"/>
        <v/>
      </c>
      <c r="T1785" s="224" t="str">
        <f ca="1">IF(B1785="","",IF(ISERROR(MATCH($J1785,SorP!$B$1:$B$6230,0)),"",INDIRECT("'SorP'!$A$"&amp;MATCH($J1785,SorP!$B$1:$B$6230,0))))</f>
        <v/>
      </c>
      <c r="U1785" s="239"/>
      <c r="V1785" s="269" t="e">
        <f>IF(C1785="",NA(),MATCH($B1785&amp;$C1785,'Smelter Look-up'!$J:$J,0))</f>
        <v>#N/A</v>
      </c>
      <c r="W1785" s="270"/>
      <c r="X1785" s="270">
        <f t="shared" ca="1" si="64"/>
        <v>0</v>
      </c>
      <c r="Y1785" s="270"/>
      <c r="Z1785" s="270"/>
      <c r="AB1785" s="272" t="str">
        <f t="shared" si="65"/>
        <v/>
      </c>
    </row>
    <row r="1786" spans="1:28" s="271" customFormat="1" ht="20.25" customHeight="1">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63"/>
        <v/>
      </c>
      <c r="T1786" s="224" t="str">
        <f ca="1">IF(B1786="","",IF(ISERROR(MATCH($J1786,SorP!$B$1:$B$6230,0)),"",INDIRECT("'SorP'!$A$"&amp;MATCH($J1786,SorP!$B$1:$B$6230,0))))</f>
        <v/>
      </c>
      <c r="U1786" s="239"/>
      <c r="V1786" s="269" t="e">
        <f>IF(C1786="",NA(),MATCH($B1786&amp;$C1786,'Smelter Look-up'!$J:$J,0))</f>
        <v>#N/A</v>
      </c>
      <c r="W1786" s="270"/>
      <c r="X1786" s="270">
        <f t="shared" ca="1" si="64"/>
        <v>0</v>
      </c>
      <c r="Y1786" s="270"/>
      <c r="Z1786" s="270"/>
      <c r="AB1786" s="272" t="str">
        <f t="shared" si="65"/>
        <v/>
      </c>
    </row>
    <row r="1787" spans="1:28" s="271" customFormat="1" ht="20.25" customHeight="1">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63"/>
        <v/>
      </c>
      <c r="T1787" s="224" t="str">
        <f ca="1">IF(B1787="","",IF(ISERROR(MATCH($J1787,SorP!$B$1:$B$6230,0)),"",INDIRECT("'SorP'!$A$"&amp;MATCH($J1787,SorP!$B$1:$B$6230,0))))</f>
        <v/>
      </c>
      <c r="U1787" s="239"/>
      <c r="V1787" s="269" t="e">
        <f>IF(C1787="",NA(),MATCH($B1787&amp;$C1787,'Smelter Look-up'!$J:$J,0))</f>
        <v>#N/A</v>
      </c>
      <c r="W1787" s="270"/>
      <c r="X1787" s="270">
        <f t="shared" ca="1" si="64"/>
        <v>0</v>
      </c>
      <c r="Y1787" s="270"/>
      <c r="Z1787" s="270"/>
      <c r="AB1787" s="272" t="str">
        <f t="shared" si="65"/>
        <v/>
      </c>
    </row>
    <row r="1788" spans="1:28" s="271" customFormat="1" ht="20.25" customHeight="1">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63"/>
        <v/>
      </c>
      <c r="T1788" s="224" t="str">
        <f ca="1">IF(B1788="","",IF(ISERROR(MATCH($J1788,SorP!$B$1:$B$6230,0)),"",INDIRECT("'SorP'!$A$"&amp;MATCH($J1788,SorP!$B$1:$B$6230,0))))</f>
        <v/>
      </c>
      <c r="U1788" s="239"/>
      <c r="V1788" s="269" t="e">
        <f>IF(C1788="",NA(),MATCH($B1788&amp;$C1788,'Smelter Look-up'!$J:$J,0))</f>
        <v>#N/A</v>
      </c>
      <c r="W1788" s="270"/>
      <c r="X1788" s="270">
        <f t="shared" ca="1" si="64"/>
        <v>0</v>
      </c>
      <c r="Y1788" s="270"/>
      <c r="Z1788" s="270"/>
      <c r="AB1788" s="272" t="str">
        <f t="shared" si="65"/>
        <v/>
      </c>
    </row>
    <row r="1789" spans="1:28" s="271" customFormat="1" ht="20.25" customHeight="1">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63"/>
        <v/>
      </c>
      <c r="T1789" s="224" t="str">
        <f ca="1">IF(B1789="","",IF(ISERROR(MATCH($J1789,SorP!$B$1:$B$6230,0)),"",INDIRECT("'SorP'!$A$"&amp;MATCH($J1789,SorP!$B$1:$B$6230,0))))</f>
        <v/>
      </c>
      <c r="U1789" s="239"/>
      <c r="V1789" s="269" t="e">
        <f>IF(C1789="",NA(),MATCH($B1789&amp;$C1789,'Smelter Look-up'!$J:$J,0))</f>
        <v>#N/A</v>
      </c>
      <c r="W1789" s="270"/>
      <c r="X1789" s="270">
        <f t="shared" ca="1" si="64"/>
        <v>0</v>
      </c>
      <c r="Y1789" s="270"/>
      <c r="Z1789" s="270"/>
      <c r="AB1789" s="272" t="str">
        <f t="shared" si="65"/>
        <v/>
      </c>
    </row>
    <row r="1790" spans="1:28" s="271" customFormat="1" ht="20.25" customHeight="1">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63"/>
        <v/>
      </c>
      <c r="T1790" s="224" t="str">
        <f ca="1">IF(B1790="","",IF(ISERROR(MATCH($J1790,SorP!$B$1:$B$6230,0)),"",INDIRECT("'SorP'!$A$"&amp;MATCH($J1790,SorP!$B$1:$B$6230,0))))</f>
        <v/>
      </c>
      <c r="U1790" s="239"/>
      <c r="V1790" s="269" t="e">
        <f>IF(C1790="",NA(),MATCH($B1790&amp;$C1790,'Smelter Look-up'!$J:$J,0))</f>
        <v>#N/A</v>
      </c>
      <c r="W1790" s="270"/>
      <c r="X1790" s="270">
        <f t="shared" ca="1" si="64"/>
        <v>0</v>
      </c>
      <c r="Y1790" s="270"/>
      <c r="Z1790" s="270"/>
      <c r="AB1790" s="272" t="str">
        <f t="shared" si="65"/>
        <v/>
      </c>
    </row>
    <row r="1791" spans="1:28" s="271" customFormat="1" ht="20.25" customHeight="1">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63"/>
        <v/>
      </c>
      <c r="T1791" s="224" t="str">
        <f ca="1">IF(B1791="","",IF(ISERROR(MATCH($J1791,SorP!$B$1:$B$6230,0)),"",INDIRECT("'SorP'!$A$"&amp;MATCH($J1791,SorP!$B$1:$B$6230,0))))</f>
        <v/>
      </c>
      <c r="U1791" s="239"/>
      <c r="V1791" s="269" t="e">
        <f>IF(C1791="",NA(),MATCH($B1791&amp;$C1791,'Smelter Look-up'!$J:$J,0))</f>
        <v>#N/A</v>
      </c>
      <c r="W1791" s="270"/>
      <c r="X1791" s="270">
        <f t="shared" ca="1" si="64"/>
        <v>0</v>
      </c>
      <c r="Y1791" s="270"/>
      <c r="Z1791" s="270"/>
      <c r="AB1791" s="272" t="str">
        <f t="shared" si="65"/>
        <v/>
      </c>
    </row>
    <row r="1792" spans="1:28" s="271" customFormat="1" ht="20.25">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63"/>
        <v/>
      </c>
      <c r="T1792" s="224" t="str">
        <f ca="1">IF(B1792="","",IF(ISERROR(MATCH($J1792,SorP!$B$1:$B$6230,0)),"",INDIRECT("'SorP'!$A$"&amp;MATCH($J1792,SorP!$B$1:$B$6230,0))))</f>
        <v/>
      </c>
      <c r="U1792" s="239"/>
      <c r="V1792" s="269" t="e">
        <f>IF(C1792="",NA(),MATCH($B1792&amp;$C1792,'Smelter Look-up'!$J:$J,0))</f>
        <v>#N/A</v>
      </c>
      <c r="W1792" s="270"/>
      <c r="X1792" s="270">
        <f t="shared" ca="1" si="64"/>
        <v>0</v>
      </c>
      <c r="Y1792" s="270"/>
      <c r="Z1792" s="270"/>
      <c r="AB1792" s="272" t="str">
        <f t="shared" si="65"/>
        <v/>
      </c>
    </row>
    <row r="1793" spans="1:28" s="271" customFormat="1" ht="20.25">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63"/>
        <v/>
      </c>
      <c r="T1793" s="224" t="str">
        <f ca="1">IF(B1793="","",IF(ISERROR(MATCH($J1793,SorP!$B$1:$B$6230,0)),"",INDIRECT("'SorP'!$A$"&amp;MATCH($J1793,SorP!$B$1:$B$6230,0))))</f>
        <v/>
      </c>
      <c r="U1793" s="239"/>
      <c r="V1793" s="269" t="e">
        <f>IF(C1793="",NA(),MATCH($B1793&amp;$C1793,'Smelter Look-up'!$J:$J,0))</f>
        <v>#N/A</v>
      </c>
      <c r="W1793" s="270"/>
      <c r="X1793" s="270">
        <f t="shared" ca="1" si="64"/>
        <v>0</v>
      </c>
      <c r="Y1793" s="270"/>
      <c r="Z1793" s="270"/>
      <c r="AB1793" s="272" t="str">
        <f t="shared" si="65"/>
        <v/>
      </c>
    </row>
    <row r="1794" spans="1:28" s="271" customFormat="1" ht="20.25">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63"/>
        <v/>
      </c>
      <c r="T1794" s="224" t="str">
        <f ca="1">IF(B1794="","",IF(ISERROR(MATCH($J1794,SorP!$B$1:$B$6230,0)),"",INDIRECT("'SorP'!$A$"&amp;MATCH($J1794,SorP!$B$1:$B$6230,0))))</f>
        <v/>
      </c>
      <c r="U1794" s="239"/>
      <c r="V1794" s="269" t="e">
        <f>IF(C1794="",NA(),MATCH($B1794&amp;$C1794,'Smelter Look-up'!$J:$J,0))</f>
        <v>#N/A</v>
      </c>
      <c r="W1794" s="270"/>
      <c r="X1794" s="270">
        <f t="shared" ca="1" si="64"/>
        <v>0</v>
      </c>
      <c r="Y1794" s="270"/>
      <c r="Z1794" s="270"/>
      <c r="AB1794" s="272" t="str">
        <f t="shared" si="65"/>
        <v/>
      </c>
    </row>
    <row r="1795" spans="1:28" s="271" customFormat="1" ht="20.25">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63"/>
        <v/>
      </c>
      <c r="T1795" s="224" t="str">
        <f ca="1">IF(B1795="","",IF(ISERROR(MATCH($J1795,SorP!$B$1:$B$6230,0)),"",INDIRECT("'SorP'!$A$"&amp;MATCH($J1795,SorP!$B$1:$B$6230,0))))</f>
        <v/>
      </c>
      <c r="U1795" s="239"/>
      <c r="V1795" s="269" t="e">
        <f>IF(C1795="",NA(),MATCH($B1795&amp;$C1795,'Smelter Look-up'!$J:$J,0))</f>
        <v>#N/A</v>
      </c>
      <c r="W1795" s="270"/>
      <c r="X1795" s="270">
        <f t="shared" ca="1" si="64"/>
        <v>0</v>
      </c>
      <c r="Y1795" s="270"/>
      <c r="Z1795" s="270"/>
      <c r="AB1795" s="272" t="str">
        <f t="shared" si="65"/>
        <v/>
      </c>
    </row>
    <row r="1796" spans="1:28" s="271" customFormat="1" ht="20.25">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63"/>
        <v/>
      </c>
      <c r="T1796" s="224" t="str">
        <f ca="1">IF(B1796="","",IF(ISERROR(MATCH($J1796,SorP!$B$1:$B$6230,0)),"",INDIRECT("'SorP'!$A$"&amp;MATCH($J1796,SorP!$B$1:$B$6230,0))))</f>
        <v/>
      </c>
      <c r="U1796" s="239"/>
      <c r="V1796" s="269" t="e">
        <f>IF(C1796="",NA(),MATCH($B1796&amp;$C1796,'Smelter Look-up'!$J:$J,0))</f>
        <v>#N/A</v>
      </c>
      <c r="W1796" s="270"/>
      <c r="X1796" s="270">
        <f t="shared" ca="1" si="64"/>
        <v>0</v>
      </c>
      <c r="Y1796" s="270"/>
      <c r="Z1796" s="270"/>
      <c r="AB1796" s="272" t="str">
        <f t="shared" si="65"/>
        <v/>
      </c>
    </row>
    <row r="1797" spans="1:28" s="271" customFormat="1" ht="20.25">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63"/>
        <v/>
      </c>
      <c r="T1797" s="224" t="str">
        <f ca="1">IF(B1797="","",IF(ISERROR(MATCH($J1797,SorP!$B$1:$B$6230,0)),"",INDIRECT("'SorP'!$A$"&amp;MATCH($J1797,SorP!$B$1:$B$6230,0))))</f>
        <v/>
      </c>
      <c r="U1797" s="239"/>
      <c r="V1797" s="269" t="e">
        <f>IF(C1797="",NA(),MATCH($B1797&amp;$C1797,'Smelter Look-up'!$J:$J,0))</f>
        <v>#N/A</v>
      </c>
      <c r="W1797" s="270"/>
      <c r="X1797" s="270">
        <f t="shared" ca="1" si="64"/>
        <v>0</v>
      </c>
      <c r="Y1797" s="270"/>
      <c r="Z1797" s="270"/>
      <c r="AB1797" s="272" t="str">
        <f t="shared" si="65"/>
        <v/>
      </c>
    </row>
    <row r="1798" spans="1:28" s="271" customFormat="1" ht="20.25">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63"/>
        <v/>
      </c>
      <c r="T1798" s="224" t="str">
        <f ca="1">IF(B1798="","",IF(ISERROR(MATCH($J1798,SorP!$B$1:$B$6230,0)),"",INDIRECT("'SorP'!$A$"&amp;MATCH($J1798,SorP!$B$1:$B$6230,0))))</f>
        <v/>
      </c>
      <c r="U1798" s="239"/>
      <c r="V1798" s="269" t="e">
        <f>IF(C1798="",NA(),MATCH($B1798&amp;$C1798,'Smelter Look-up'!$J:$J,0))</f>
        <v>#N/A</v>
      </c>
      <c r="W1798" s="270"/>
      <c r="X1798" s="270">
        <f t="shared" ca="1" si="64"/>
        <v>0</v>
      </c>
      <c r="Y1798" s="270"/>
      <c r="Z1798" s="270"/>
      <c r="AB1798" s="272" t="str">
        <f t="shared" si="65"/>
        <v/>
      </c>
    </row>
    <row r="1799" spans="1:28" s="271" customFormat="1" ht="20.25">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63"/>
        <v/>
      </c>
      <c r="T1799" s="224" t="str">
        <f ca="1">IF(B1799="","",IF(ISERROR(MATCH($J1799,SorP!$B$1:$B$6230,0)),"",INDIRECT("'SorP'!$A$"&amp;MATCH($J1799,SorP!$B$1:$B$6230,0))))</f>
        <v/>
      </c>
      <c r="U1799" s="239"/>
      <c r="V1799" s="269" t="e">
        <f>IF(C1799="",NA(),MATCH($B1799&amp;$C1799,'Smelter Look-up'!$J:$J,0))</f>
        <v>#N/A</v>
      </c>
      <c r="W1799" s="270"/>
      <c r="X1799" s="270">
        <f t="shared" ca="1" si="64"/>
        <v>0</v>
      </c>
      <c r="Y1799" s="270"/>
      <c r="Z1799" s="270"/>
      <c r="AB1799" s="272" t="str">
        <f t="shared" si="65"/>
        <v/>
      </c>
    </row>
    <row r="1800" spans="1:28" s="271" customFormat="1" ht="20.25">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63"/>
        <v/>
      </c>
      <c r="T1800" s="224" t="str">
        <f ca="1">IF(B1800="","",IF(ISERROR(MATCH($J1800,SorP!$B$1:$B$6230,0)),"",INDIRECT("'SorP'!$A$"&amp;MATCH($J1800,SorP!$B$1:$B$6230,0))))</f>
        <v/>
      </c>
      <c r="U1800" s="239"/>
      <c r="V1800" s="269" t="e">
        <f>IF(C1800="",NA(),MATCH($B1800&amp;$C1800,'Smelter Look-up'!$J:$J,0))</f>
        <v>#N/A</v>
      </c>
      <c r="W1800" s="270"/>
      <c r="X1800" s="270">
        <f t="shared" ca="1" si="64"/>
        <v>0</v>
      </c>
      <c r="Y1800" s="270"/>
      <c r="Z1800" s="270"/>
      <c r="AB1800" s="272" t="str">
        <f t="shared" si="65"/>
        <v/>
      </c>
    </row>
    <row r="1801" spans="1:28" s="271" customFormat="1" ht="20.25">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63"/>
        <v/>
      </c>
      <c r="T1801" s="224" t="str">
        <f ca="1">IF(B1801="","",IF(ISERROR(MATCH($J1801,SorP!$B$1:$B$6230,0)),"",INDIRECT("'SorP'!$A$"&amp;MATCH($J1801,SorP!$B$1:$B$6230,0))))</f>
        <v/>
      </c>
      <c r="U1801" s="239"/>
      <c r="V1801" s="269" t="e">
        <f>IF(C1801="",NA(),MATCH($B1801&amp;$C1801,'Smelter Look-up'!$J:$J,0))</f>
        <v>#N/A</v>
      </c>
      <c r="W1801" s="270"/>
      <c r="X1801" s="270">
        <f t="shared" ca="1" si="64"/>
        <v>0</v>
      </c>
      <c r="Y1801" s="270"/>
      <c r="Z1801" s="270"/>
      <c r="AB1801" s="272" t="str">
        <f t="shared" si="65"/>
        <v/>
      </c>
    </row>
    <row r="1802" spans="1:28" s="271" customFormat="1" ht="20.25">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63"/>
        <v/>
      </c>
      <c r="T1802" s="224" t="str">
        <f ca="1">IF(B1802="","",IF(ISERROR(MATCH($J1802,SorP!$B$1:$B$6230,0)),"",INDIRECT("'SorP'!$A$"&amp;MATCH($J1802,SorP!$B$1:$B$6230,0))))</f>
        <v/>
      </c>
      <c r="U1802" s="239"/>
      <c r="V1802" s="269" t="e">
        <f>IF(C1802="",NA(),MATCH($B1802&amp;$C1802,'Smelter Look-up'!$J:$J,0))</f>
        <v>#N/A</v>
      </c>
      <c r="W1802" s="270"/>
      <c r="X1802" s="270">
        <f t="shared" ca="1" si="64"/>
        <v>0</v>
      </c>
      <c r="Y1802" s="270"/>
      <c r="Z1802" s="270"/>
      <c r="AB1802" s="272" t="str">
        <f t="shared" si="65"/>
        <v/>
      </c>
    </row>
    <row r="1803" spans="1:28" s="271" customFormat="1" ht="20.25">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63"/>
        <v/>
      </c>
      <c r="T1803" s="224" t="str">
        <f ca="1">IF(B1803="","",IF(ISERROR(MATCH($J1803,SorP!$B$1:$B$6230,0)),"",INDIRECT("'SorP'!$A$"&amp;MATCH($J1803,SorP!$B$1:$B$6230,0))))</f>
        <v/>
      </c>
      <c r="U1803" s="239"/>
      <c r="V1803" s="269" t="e">
        <f>IF(C1803="",NA(),MATCH($B1803&amp;$C1803,'Smelter Look-up'!$J:$J,0))</f>
        <v>#N/A</v>
      </c>
      <c r="W1803" s="270"/>
      <c r="X1803" s="270">
        <f t="shared" ca="1" si="64"/>
        <v>0</v>
      </c>
      <c r="Y1803" s="270"/>
      <c r="Z1803" s="270"/>
      <c r="AB1803" s="272" t="str">
        <f t="shared" si="65"/>
        <v/>
      </c>
    </row>
    <row r="1804" spans="1:28" s="271" customFormat="1" ht="20.25">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63"/>
        <v/>
      </c>
      <c r="T1804" s="224" t="str">
        <f ca="1">IF(B1804="","",IF(ISERROR(MATCH($J1804,SorP!$B$1:$B$6230,0)),"",INDIRECT("'SorP'!$A$"&amp;MATCH($J1804,SorP!$B$1:$B$6230,0))))</f>
        <v/>
      </c>
      <c r="U1804" s="239"/>
      <c r="V1804" s="269" t="e">
        <f>IF(C1804="",NA(),MATCH($B1804&amp;$C1804,'Smelter Look-up'!$J:$J,0))</f>
        <v>#N/A</v>
      </c>
      <c r="W1804" s="270"/>
      <c r="X1804" s="270">
        <f t="shared" ca="1" si="64"/>
        <v>0</v>
      </c>
      <c r="Y1804" s="270"/>
      <c r="Z1804" s="270"/>
      <c r="AB1804" s="272" t="str">
        <f t="shared" si="65"/>
        <v/>
      </c>
    </row>
    <row r="1805" spans="1:28" s="271" customFormat="1" ht="20.25">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63"/>
        <v/>
      </c>
      <c r="T1805" s="224" t="str">
        <f ca="1">IF(B1805="","",IF(ISERROR(MATCH($J1805,SorP!$B$1:$B$6230,0)),"",INDIRECT("'SorP'!$A$"&amp;MATCH($J1805,SorP!$B$1:$B$6230,0))))</f>
        <v/>
      </c>
      <c r="U1805" s="239"/>
      <c r="V1805" s="269" t="e">
        <f>IF(C1805="",NA(),MATCH($B1805&amp;$C1805,'Smelter Look-up'!$J:$J,0))</f>
        <v>#N/A</v>
      </c>
      <c r="W1805" s="270"/>
      <c r="X1805" s="270">
        <f t="shared" ca="1" si="64"/>
        <v>0</v>
      </c>
      <c r="Y1805" s="270"/>
      <c r="Z1805" s="270"/>
      <c r="AB1805" s="272" t="str">
        <f t="shared" si="65"/>
        <v/>
      </c>
    </row>
    <row r="1806" spans="1:28" s="271" customFormat="1" ht="20.25">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63"/>
        <v/>
      </c>
      <c r="T1806" s="224" t="str">
        <f ca="1">IF(B1806="","",IF(ISERROR(MATCH($J1806,SorP!$B$1:$B$6230,0)),"",INDIRECT("'SorP'!$A$"&amp;MATCH($J1806,SorP!$B$1:$B$6230,0))))</f>
        <v/>
      </c>
      <c r="U1806" s="239"/>
      <c r="V1806" s="269" t="e">
        <f>IF(C1806="",NA(),MATCH($B1806&amp;$C1806,'Smelter Look-up'!$J:$J,0))</f>
        <v>#N/A</v>
      </c>
      <c r="W1806" s="270"/>
      <c r="X1806" s="270">
        <f t="shared" ca="1" si="64"/>
        <v>0</v>
      </c>
      <c r="Y1806" s="270"/>
      <c r="Z1806" s="270"/>
      <c r="AB1806" s="272" t="str">
        <f t="shared" si="65"/>
        <v/>
      </c>
    </row>
    <row r="1807" spans="1:28" s="271" customFormat="1" ht="20.25">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63"/>
        <v/>
      </c>
      <c r="T1807" s="224" t="str">
        <f ca="1">IF(B1807="","",IF(ISERROR(MATCH($J1807,SorP!$B$1:$B$6230,0)),"",INDIRECT("'SorP'!$A$"&amp;MATCH($J1807,SorP!$B$1:$B$6230,0))))</f>
        <v/>
      </c>
      <c r="U1807" s="239"/>
      <c r="V1807" s="269" t="e">
        <f>IF(C1807="",NA(),MATCH($B1807&amp;$C1807,'Smelter Look-up'!$J:$J,0))</f>
        <v>#N/A</v>
      </c>
      <c r="W1807" s="270"/>
      <c r="X1807" s="270">
        <f t="shared" ca="1" si="64"/>
        <v>0</v>
      </c>
      <c r="Y1807" s="270"/>
      <c r="Z1807" s="270"/>
      <c r="AB1807" s="272" t="str">
        <f t="shared" si="65"/>
        <v/>
      </c>
    </row>
    <row r="1808" spans="1:28" s="271" customFormat="1" ht="20.25">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63"/>
        <v/>
      </c>
      <c r="T1808" s="224" t="str">
        <f ca="1">IF(B1808="","",IF(ISERROR(MATCH($J1808,SorP!$B$1:$B$6230,0)),"",INDIRECT("'SorP'!$A$"&amp;MATCH($J1808,SorP!$B$1:$B$6230,0))))</f>
        <v/>
      </c>
      <c r="U1808" s="239"/>
      <c r="V1808" s="269" t="e">
        <f>IF(C1808="",NA(),MATCH($B1808&amp;$C1808,'Smelter Look-up'!$J:$J,0))</f>
        <v>#N/A</v>
      </c>
      <c r="W1808" s="270"/>
      <c r="X1808" s="270">
        <f t="shared" ca="1" si="64"/>
        <v>0</v>
      </c>
      <c r="Y1808" s="270"/>
      <c r="Z1808" s="270"/>
      <c r="AB1808" s="272" t="str">
        <f t="shared" si="65"/>
        <v/>
      </c>
    </row>
    <row r="1809" spans="1:28" s="271" customFormat="1" ht="20.25">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63"/>
        <v/>
      </c>
      <c r="T1809" s="224" t="str">
        <f ca="1">IF(B1809="","",IF(ISERROR(MATCH($J1809,SorP!$B$1:$B$6230,0)),"",INDIRECT("'SorP'!$A$"&amp;MATCH($J1809,SorP!$B$1:$B$6230,0))))</f>
        <v/>
      </c>
      <c r="U1809" s="239"/>
      <c r="V1809" s="269" t="e">
        <f>IF(C1809="",NA(),MATCH($B1809&amp;$C1809,'Smelter Look-up'!$J:$J,0))</f>
        <v>#N/A</v>
      </c>
      <c r="W1809" s="270"/>
      <c r="X1809" s="270">
        <f t="shared" ca="1" si="64"/>
        <v>0</v>
      </c>
      <c r="Y1809" s="270"/>
      <c r="Z1809" s="270"/>
      <c r="AB1809" s="272" t="str">
        <f t="shared" si="65"/>
        <v/>
      </c>
    </row>
    <row r="1810" spans="1:28" s="271" customFormat="1" ht="20.25">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63"/>
        <v/>
      </c>
      <c r="T1810" s="224" t="str">
        <f ca="1">IF(B1810="","",IF(ISERROR(MATCH($J1810,SorP!$B$1:$B$6230,0)),"",INDIRECT("'SorP'!$A$"&amp;MATCH($J1810,SorP!$B$1:$B$6230,0))))</f>
        <v/>
      </c>
      <c r="U1810" s="239"/>
      <c r="V1810" s="269" t="e">
        <f>IF(C1810="",NA(),MATCH($B1810&amp;$C1810,'Smelter Look-up'!$J:$J,0))</f>
        <v>#N/A</v>
      </c>
      <c r="W1810" s="270"/>
      <c r="X1810" s="270">
        <f t="shared" ca="1" si="64"/>
        <v>0</v>
      </c>
      <c r="Y1810" s="270"/>
      <c r="Z1810" s="270"/>
      <c r="AB1810" s="272" t="str">
        <f t="shared" si="65"/>
        <v/>
      </c>
    </row>
    <row r="1811" spans="1:28" s="271" customFormat="1" ht="20.25">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63"/>
        <v/>
      </c>
      <c r="T1811" s="224" t="str">
        <f ca="1">IF(B1811="","",IF(ISERROR(MATCH($J1811,SorP!$B$1:$B$6230,0)),"",INDIRECT("'SorP'!$A$"&amp;MATCH($J1811,SorP!$B$1:$B$6230,0))))</f>
        <v/>
      </c>
      <c r="U1811" s="239"/>
      <c r="V1811" s="269" t="e">
        <f>IF(C1811="",NA(),MATCH($B1811&amp;$C1811,'Smelter Look-up'!$J:$J,0))</f>
        <v>#N/A</v>
      </c>
      <c r="W1811" s="270"/>
      <c r="X1811" s="270">
        <f t="shared" ca="1" si="64"/>
        <v>0</v>
      </c>
      <c r="Y1811" s="270"/>
      <c r="Z1811" s="270"/>
      <c r="AB1811" s="272" t="str">
        <f t="shared" si="65"/>
        <v/>
      </c>
    </row>
    <row r="1812" spans="1:28" s="271" customFormat="1" ht="20.25">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63"/>
        <v/>
      </c>
      <c r="T1812" s="224" t="str">
        <f ca="1">IF(B1812="","",IF(ISERROR(MATCH($J1812,SorP!$B$1:$B$6230,0)),"",INDIRECT("'SorP'!$A$"&amp;MATCH($J1812,SorP!$B$1:$B$6230,0))))</f>
        <v/>
      </c>
      <c r="U1812" s="239"/>
      <c r="V1812" s="269" t="e">
        <f>IF(C1812="",NA(),MATCH($B1812&amp;$C1812,'Smelter Look-up'!$J:$J,0))</f>
        <v>#N/A</v>
      </c>
      <c r="W1812" s="270"/>
      <c r="X1812" s="270">
        <f t="shared" ca="1" si="64"/>
        <v>0</v>
      </c>
      <c r="Y1812" s="270"/>
      <c r="Z1812" s="270"/>
      <c r="AB1812" s="272" t="str">
        <f t="shared" si="65"/>
        <v/>
      </c>
    </row>
    <row r="1813" spans="1:28" s="271" customFormat="1" ht="20.25">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63"/>
        <v/>
      </c>
      <c r="T1813" s="224" t="str">
        <f ca="1">IF(B1813="","",IF(ISERROR(MATCH($J1813,SorP!$B$1:$B$6230,0)),"",INDIRECT("'SorP'!$A$"&amp;MATCH($J1813,SorP!$B$1:$B$6230,0))))</f>
        <v/>
      </c>
      <c r="U1813" s="239"/>
      <c r="V1813" s="269" t="e">
        <f>IF(C1813="",NA(),MATCH($B1813&amp;$C1813,'Smelter Look-up'!$J:$J,0))</f>
        <v>#N/A</v>
      </c>
      <c r="W1813" s="270"/>
      <c r="X1813" s="270">
        <f t="shared" ca="1" si="64"/>
        <v>0</v>
      </c>
      <c r="Y1813" s="270"/>
      <c r="Z1813" s="270"/>
      <c r="AB1813" s="272" t="str">
        <f t="shared" si="65"/>
        <v/>
      </c>
    </row>
    <row r="1814" spans="1:28" s="271" customFormat="1" ht="20.25">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63"/>
        <v/>
      </c>
      <c r="T1814" s="224" t="str">
        <f ca="1">IF(B1814="","",IF(ISERROR(MATCH($J1814,SorP!$B$1:$B$6230,0)),"",INDIRECT("'SorP'!$A$"&amp;MATCH($J1814,SorP!$B$1:$B$6230,0))))</f>
        <v/>
      </c>
      <c r="U1814" s="239"/>
      <c r="V1814" s="269" t="e">
        <f>IF(C1814="",NA(),MATCH($B1814&amp;$C1814,'Smelter Look-up'!$J:$J,0))</f>
        <v>#N/A</v>
      </c>
      <c r="W1814" s="270"/>
      <c r="X1814" s="270">
        <f t="shared" ca="1" si="64"/>
        <v>0</v>
      </c>
      <c r="Y1814" s="270"/>
      <c r="Z1814" s="270"/>
      <c r="AB1814" s="272" t="str">
        <f t="shared" si="65"/>
        <v/>
      </c>
    </row>
    <row r="1815" spans="1:28" s="271" customFormat="1" ht="20.25">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63"/>
        <v/>
      </c>
      <c r="T1815" s="224" t="str">
        <f ca="1">IF(B1815="","",IF(ISERROR(MATCH($J1815,SorP!$B$1:$B$6230,0)),"",INDIRECT("'SorP'!$A$"&amp;MATCH($J1815,SorP!$B$1:$B$6230,0))))</f>
        <v/>
      </c>
      <c r="U1815" s="239"/>
      <c r="V1815" s="269" t="e">
        <f>IF(C1815="",NA(),MATCH($B1815&amp;$C1815,'Smelter Look-up'!$J:$J,0))</f>
        <v>#N/A</v>
      </c>
      <c r="W1815" s="270"/>
      <c r="X1815" s="270">
        <f t="shared" ca="1" si="64"/>
        <v>0</v>
      </c>
      <c r="Y1815" s="270"/>
      <c r="Z1815" s="270"/>
      <c r="AB1815" s="272" t="str">
        <f t="shared" si="65"/>
        <v/>
      </c>
    </row>
    <row r="1816" spans="1:28" s="271" customFormat="1" ht="20.25">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63"/>
        <v/>
      </c>
      <c r="T1816" s="224" t="str">
        <f ca="1">IF(B1816="","",IF(ISERROR(MATCH($J1816,SorP!$B$1:$B$6230,0)),"",INDIRECT("'SorP'!$A$"&amp;MATCH($J1816,SorP!$B$1:$B$6230,0))))</f>
        <v/>
      </c>
      <c r="U1816" s="239"/>
      <c r="V1816" s="269" t="e">
        <f>IF(C1816="",NA(),MATCH($B1816&amp;$C1816,'Smelter Look-up'!$J:$J,0))</f>
        <v>#N/A</v>
      </c>
      <c r="W1816" s="270"/>
      <c r="X1816" s="270">
        <f t="shared" ca="1" si="64"/>
        <v>0</v>
      </c>
      <c r="Y1816" s="270"/>
      <c r="Z1816" s="270"/>
      <c r="AB1816" s="272" t="str">
        <f t="shared" si="65"/>
        <v/>
      </c>
    </row>
    <row r="1817" spans="1:28" s="271" customFormat="1" ht="20.25">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63"/>
        <v/>
      </c>
      <c r="T1817" s="224" t="str">
        <f ca="1">IF(B1817="","",IF(ISERROR(MATCH($J1817,SorP!$B$1:$B$6230,0)),"",INDIRECT("'SorP'!$A$"&amp;MATCH($J1817,SorP!$B$1:$B$6230,0))))</f>
        <v/>
      </c>
      <c r="U1817" s="239"/>
      <c r="V1817" s="269" t="e">
        <f>IF(C1817="",NA(),MATCH($B1817&amp;$C1817,'Smelter Look-up'!$J:$J,0))</f>
        <v>#N/A</v>
      </c>
      <c r="W1817" s="270"/>
      <c r="X1817" s="270">
        <f t="shared" ca="1" si="64"/>
        <v>0</v>
      </c>
      <c r="Y1817" s="270"/>
      <c r="Z1817" s="270"/>
      <c r="AB1817" s="272" t="str">
        <f t="shared" si="65"/>
        <v/>
      </c>
    </row>
    <row r="1818" spans="1:28" s="271" customFormat="1" ht="20.25">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63"/>
        <v/>
      </c>
      <c r="T1818" s="224" t="str">
        <f ca="1">IF(B1818="","",IF(ISERROR(MATCH($J1818,SorP!$B$1:$B$6230,0)),"",INDIRECT("'SorP'!$A$"&amp;MATCH($J1818,SorP!$B$1:$B$6230,0))))</f>
        <v/>
      </c>
      <c r="U1818" s="239"/>
      <c r="V1818" s="269" t="e">
        <f>IF(C1818="",NA(),MATCH($B1818&amp;$C1818,'Smelter Look-up'!$J:$J,0))</f>
        <v>#N/A</v>
      </c>
      <c r="W1818" s="270"/>
      <c r="X1818" s="270">
        <f t="shared" ca="1" si="64"/>
        <v>0</v>
      </c>
      <c r="Y1818" s="270"/>
      <c r="Z1818" s="270"/>
      <c r="AB1818" s="272" t="str">
        <f t="shared" si="65"/>
        <v/>
      </c>
    </row>
    <row r="1819" spans="1:28" s="271" customFormat="1" ht="20.25">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63"/>
        <v/>
      </c>
      <c r="T1819" s="224" t="str">
        <f ca="1">IF(B1819="","",IF(ISERROR(MATCH($J1819,SorP!$B$1:$B$6230,0)),"",INDIRECT("'SorP'!$A$"&amp;MATCH($J1819,SorP!$B$1:$B$6230,0))))</f>
        <v/>
      </c>
      <c r="U1819" s="239"/>
      <c r="V1819" s="269" t="e">
        <f>IF(C1819="",NA(),MATCH($B1819&amp;$C1819,'Smelter Look-up'!$J:$J,0))</f>
        <v>#N/A</v>
      </c>
      <c r="W1819" s="270"/>
      <c r="X1819" s="270">
        <f t="shared" ca="1" si="64"/>
        <v>0</v>
      </c>
      <c r="Y1819" s="270"/>
      <c r="Z1819" s="270"/>
      <c r="AB1819" s="272" t="str">
        <f t="shared" si="65"/>
        <v/>
      </c>
    </row>
    <row r="1820" spans="1:28" s="271" customFormat="1" ht="20.25">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63"/>
        <v/>
      </c>
      <c r="T1820" s="224" t="str">
        <f ca="1">IF(B1820="","",IF(ISERROR(MATCH($J1820,SorP!$B$1:$B$6230,0)),"",INDIRECT("'SorP'!$A$"&amp;MATCH($J1820,SorP!$B$1:$B$6230,0))))</f>
        <v/>
      </c>
      <c r="U1820" s="239"/>
      <c r="V1820" s="269" t="e">
        <f>IF(C1820="",NA(),MATCH($B1820&amp;$C1820,'Smelter Look-up'!$J:$J,0))</f>
        <v>#N/A</v>
      </c>
      <c r="W1820" s="270"/>
      <c r="X1820" s="270">
        <f t="shared" ca="1" si="64"/>
        <v>0</v>
      </c>
      <c r="Y1820" s="270"/>
      <c r="Z1820" s="270"/>
      <c r="AB1820" s="272" t="str">
        <f t="shared" si="65"/>
        <v/>
      </c>
    </row>
    <row r="1821" spans="1:28" s="271" customFormat="1" ht="20.25">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63"/>
        <v/>
      </c>
      <c r="T1821" s="224" t="str">
        <f ca="1">IF(B1821="","",IF(ISERROR(MATCH($J1821,SorP!$B$1:$B$6230,0)),"",INDIRECT("'SorP'!$A$"&amp;MATCH($J1821,SorP!$B$1:$B$6230,0))))</f>
        <v/>
      </c>
      <c r="U1821" s="239"/>
      <c r="V1821" s="269" t="e">
        <f>IF(C1821="",NA(),MATCH($B1821&amp;$C1821,'Smelter Look-up'!$J:$J,0))</f>
        <v>#N/A</v>
      </c>
      <c r="W1821" s="270"/>
      <c r="X1821" s="270">
        <f t="shared" ca="1" si="64"/>
        <v>0</v>
      </c>
      <c r="Y1821" s="270"/>
      <c r="Z1821" s="270"/>
      <c r="AB1821" s="272" t="str">
        <f t="shared" si="65"/>
        <v/>
      </c>
    </row>
    <row r="1822" spans="1:28" s="271" customFormat="1" ht="20.25">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63"/>
        <v/>
      </c>
      <c r="T1822" s="224" t="str">
        <f ca="1">IF(B1822="","",IF(ISERROR(MATCH($J1822,SorP!$B$1:$B$6230,0)),"",INDIRECT("'SorP'!$A$"&amp;MATCH($J1822,SorP!$B$1:$B$6230,0))))</f>
        <v/>
      </c>
      <c r="U1822" s="239"/>
      <c r="V1822" s="269" t="e">
        <f>IF(C1822="",NA(),MATCH($B1822&amp;$C1822,'Smelter Look-up'!$J:$J,0))</f>
        <v>#N/A</v>
      </c>
      <c r="W1822" s="270"/>
      <c r="X1822" s="270">
        <f t="shared" ca="1" si="64"/>
        <v>0</v>
      </c>
      <c r="Y1822" s="270"/>
      <c r="Z1822" s="270"/>
      <c r="AB1822" s="272" t="str">
        <f t="shared" si="65"/>
        <v/>
      </c>
    </row>
    <row r="1823" spans="1:28" s="271" customFormat="1" ht="20.25">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63"/>
        <v/>
      </c>
      <c r="T1823" s="224" t="str">
        <f ca="1">IF(B1823="","",IF(ISERROR(MATCH($J1823,SorP!$B$1:$B$6230,0)),"",INDIRECT("'SorP'!$A$"&amp;MATCH($J1823,SorP!$B$1:$B$6230,0))))</f>
        <v/>
      </c>
      <c r="U1823" s="239"/>
      <c r="V1823" s="269" t="e">
        <f>IF(C1823="",NA(),MATCH($B1823&amp;$C1823,'Smelter Look-up'!$J:$J,0))</f>
        <v>#N/A</v>
      </c>
      <c r="W1823" s="270"/>
      <c r="X1823" s="270">
        <f t="shared" ca="1" si="64"/>
        <v>0</v>
      </c>
      <c r="Y1823" s="270"/>
      <c r="Z1823" s="270"/>
      <c r="AB1823" s="272" t="str">
        <f t="shared" si="65"/>
        <v/>
      </c>
    </row>
    <row r="1824" spans="1:28" s="271" customFormat="1" ht="20.25">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63"/>
        <v/>
      </c>
      <c r="T1824" s="224" t="str">
        <f ca="1">IF(B1824="","",IF(ISERROR(MATCH($J1824,SorP!$B$1:$B$6230,0)),"",INDIRECT("'SorP'!$A$"&amp;MATCH($J1824,SorP!$B$1:$B$6230,0))))</f>
        <v/>
      </c>
      <c r="U1824" s="239"/>
      <c r="V1824" s="269" t="e">
        <f>IF(C1824="",NA(),MATCH($B1824&amp;$C1824,'Smelter Look-up'!$J:$J,0))</f>
        <v>#N/A</v>
      </c>
      <c r="W1824" s="270"/>
      <c r="X1824" s="270">
        <f t="shared" ca="1" si="64"/>
        <v>0</v>
      </c>
      <c r="Y1824" s="270"/>
      <c r="Z1824" s="270"/>
      <c r="AB1824" s="272" t="str">
        <f t="shared" si="65"/>
        <v/>
      </c>
    </row>
    <row r="1825" spans="1:28" s="271" customFormat="1" ht="20.25">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63"/>
        <v/>
      </c>
      <c r="T1825" s="224" t="str">
        <f ca="1">IF(B1825="","",IF(ISERROR(MATCH($J1825,SorP!$B$1:$B$6230,0)),"",INDIRECT("'SorP'!$A$"&amp;MATCH($J1825,SorP!$B$1:$B$6230,0))))</f>
        <v/>
      </c>
      <c r="U1825" s="239"/>
      <c r="V1825" s="269" t="e">
        <f>IF(C1825="",NA(),MATCH($B1825&amp;$C1825,'Smelter Look-up'!$J:$J,0))</f>
        <v>#N/A</v>
      </c>
      <c r="W1825" s="270"/>
      <c r="X1825" s="270">
        <f t="shared" ca="1" si="64"/>
        <v>0</v>
      </c>
      <c r="Y1825" s="270"/>
      <c r="Z1825" s="270"/>
      <c r="AB1825" s="272" t="str">
        <f t="shared" si="65"/>
        <v/>
      </c>
    </row>
    <row r="1826" spans="1:28" s="271" customFormat="1" ht="20.25">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63"/>
        <v/>
      </c>
      <c r="T1826" s="224" t="str">
        <f ca="1">IF(B1826="","",IF(ISERROR(MATCH($J1826,SorP!$B$1:$B$6230,0)),"",INDIRECT("'SorP'!$A$"&amp;MATCH($J1826,SorP!$B$1:$B$6230,0))))</f>
        <v/>
      </c>
      <c r="U1826" s="239"/>
      <c r="V1826" s="269" t="e">
        <f>IF(C1826="",NA(),MATCH($B1826&amp;$C1826,'Smelter Look-up'!$J:$J,0))</f>
        <v>#N/A</v>
      </c>
      <c r="W1826" s="270"/>
      <c r="X1826" s="270">
        <f t="shared" ca="1" si="64"/>
        <v>0</v>
      </c>
      <c r="Y1826" s="270"/>
      <c r="Z1826" s="270"/>
      <c r="AB1826" s="272" t="str">
        <f t="shared" si="65"/>
        <v/>
      </c>
    </row>
    <row r="1827" spans="1:28" s="271" customFormat="1" ht="20.25">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63"/>
        <v/>
      </c>
      <c r="T1827" s="224" t="str">
        <f ca="1">IF(B1827="","",IF(ISERROR(MATCH($J1827,SorP!$B$1:$B$6230,0)),"",INDIRECT("'SorP'!$A$"&amp;MATCH($J1827,SorP!$B$1:$B$6230,0))))</f>
        <v/>
      </c>
      <c r="U1827" s="239"/>
      <c r="V1827" s="269" t="e">
        <f>IF(C1827="",NA(),MATCH($B1827&amp;$C1827,'Smelter Look-up'!$J:$J,0))</f>
        <v>#N/A</v>
      </c>
      <c r="W1827" s="270"/>
      <c r="X1827" s="270">
        <f t="shared" ca="1" si="64"/>
        <v>0</v>
      </c>
      <c r="Y1827" s="270"/>
      <c r="Z1827" s="270"/>
      <c r="AB1827" s="272" t="str">
        <f t="shared" si="65"/>
        <v/>
      </c>
    </row>
    <row r="1828" spans="1:28" s="271" customFormat="1" ht="20.25">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ca="1" si="63"/>
        <v/>
      </c>
      <c r="T1828" s="224" t="str">
        <f ca="1">IF(B1828="","",IF(ISERROR(MATCH($J1828,SorP!$B$1:$B$6230,0)),"",INDIRECT("'SorP'!$A$"&amp;MATCH($J1828,SorP!$B$1:$B$6230,0))))</f>
        <v/>
      </c>
      <c r="U1828" s="239"/>
      <c r="V1828" s="269" t="e">
        <f>IF(C1828="",NA(),MATCH($B1828&amp;$C1828,'Smelter Look-up'!$J:$J,0))</f>
        <v>#N/A</v>
      </c>
      <c r="W1828" s="270"/>
      <c r="X1828" s="270">
        <f t="shared" ca="1" si="64"/>
        <v>0</v>
      </c>
      <c r="Y1828" s="270"/>
      <c r="Z1828" s="270"/>
      <c r="AB1828" s="272" t="str">
        <f t="shared" si="65"/>
        <v/>
      </c>
    </row>
    <row r="1829" spans="1:28" s="271" customFormat="1" ht="20.25">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ref="S1829:S1892" ca="1" si="66">IF(B1829="","",IF(ISERROR(MATCH($E1829,CL,0)),"Unknown",INDIRECT("'C'!$A$"&amp;MATCH($E1829,CL,0)+1)))</f>
        <v/>
      </c>
      <c r="T1829" s="224" t="str">
        <f ca="1">IF(B1829="","",IF(ISERROR(MATCH($J1829,SorP!$B$1:$B$6230,0)),"",INDIRECT("'SorP'!$A$"&amp;MATCH($J1829,SorP!$B$1:$B$6230,0))))</f>
        <v/>
      </c>
      <c r="U1829" s="239"/>
      <c r="V1829" s="269" t="e">
        <f>IF(C1829="",NA(),MATCH($B1829&amp;$C1829,'Smelter Look-up'!$J:$J,0))</f>
        <v>#N/A</v>
      </c>
      <c r="W1829" s="270"/>
      <c r="X1829" s="270">
        <f t="shared" ref="X1829:X1892" ca="1" si="67">IF(AND(C1829="Smelter not listed",OR(LEN(D1829)=0,LEN(E1829)=0)),1,0)</f>
        <v>0</v>
      </c>
      <c r="Y1829" s="270"/>
      <c r="Z1829" s="270"/>
      <c r="AB1829" s="272" t="str">
        <f t="shared" ref="AB1829:AB1892" si="68">B1829&amp;C1829</f>
        <v/>
      </c>
    </row>
    <row r="1830" spans="1:28" s="271" customFormat="1" ht="20.25">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66"/>
        <v/>
      </c>
      <c r="T1830" s="224" t="str">
        <f ca="1">IF(B1830="","",IF(ISERROR(MATCH($J1830,SorP!$B$1:$B$6230,0)),"",INDIRECT("'SorP'!$A$"&amp;MATCH($J1830,SorP!$B$1:$B$6230,0))))</f>
        <v/>
      </c>
      <c r="U1830" s="239"/>
      <c r="V1830" s="269" t="e">
        <f>IF(C1830="",NA(),MATCH($B1830&amp;$C1830,'Smelter Look-up'!$J:$J,0))</f>
        <v>#N/A</v>
      </c>
      <c r="W1830" s="270"/>
      <c r="X1830" s="270">
        <f t="shared" ca="1" si="67"/>
        <v>0</v>
      </c>
      <c r="Y1830" s="270"/>
      <c r="Z1830" s="270"/>
      <c r="AB1830" s="272" t="str">
        <f t="shared" si="68"/>
        <v/>
      </c>
    </row>
    <row r="1831" spans="1:28" s="271" customFormat="1" ht="20.25">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66"/>
        <v/>
      </c>
      <c r="T1831" s="224" t="str">
        <f ca="1">IF(B1831="","",IF(ISERROR(MATCH($J1831,SorP!$B$1:$B$6230,0)),"",INDIRECT("'SorP'!$A$"&amp;MATCH($J1831,SorP!$B$1:$B$6230,0))))</f>
        <v/>
      </c>
      <c r="U1831" s="239"/>
      <c r="V1831" s="269" t="e">
        <f>IF(C1831="",NA(),MATCH($B1831&amp;$C1831,'Smelter Look-up'!$J:$J,0))</f>
        <v>#N/A</v>
      </c>
      <c r="W1831" s="270"/>
      <c r="X1831" s="270">
        <f t="shared" ca="1" si="67"/>
        <v>0</v>
      </c>
      <c r="Y1831" s="270"/>
      <c r="Z1831" s="270"/>
      <c r="AB1831" s="272" t="str">
        <f t="shared" si="68"/>
        <v/>
      </c>
    </row>
    <row r="1832" spans="1:28" s="271" customFormat="1" ht="20.25">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66"/>
        <v/>
      </c>
      <c r="T1832" s="224" t="str">
        <f ca="1">IF(B1832="","",IF(ISERROR(MATCH($J1832,SorP!$B$1:$B$6230,0)),"",INDIRECT("'SorP'!$A$"&amp;MATCH($J1832,SorP!$B$1:$B$6230,0))))</f>
        <v/>
      </c>
      <c r="U1832" s="239"/>
      <c r="V1832" s="269" t="e">
        <f>IF(C1832="",NA(),MATCH($B1832&amp;$C1832,'Smelter Look-up'!$J:$J,0))</f>
        <v>#N/A</v>
      </c>
      <c r="W1832" s="270"/>
      <c r="X1832" s="270">
        <f t="shared" ca="1" si="67"/>
        <v>0</v>
      </c>
      <c r="Y1832" s="270"/>
      <c r="Z1832" s="270"/>
      <c r="AB1832" s="272" t="str">
        <f t="shared" si="68"/>
        <v/>
      </c>
    </row>
    <row r="1833" spans="1:28" s="271" customFormat="1" ht="20.25">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66"/>
        <v/>
      </c>
      <c r="T1833" s="224" t="str">
        <f ca="1">IF(B1833="","",IF(ISERROR(MATCH($J1833,SorP!$B$1:$B$6230,0)),"",INDIRECT("'SorP'!$A$"&amp;MATCH($J1833,SorP!$B$1:$B$6230,0))))</f>
        <v/>
      </c>
      <c r="U1833" s="239"/>
      <c r="V1833" s="269" t="e">
        <f>IF(C1833="",NA(),MATCH($B1833&amp;$C1833,'Smelter Look-up'!$J:$J,0))</f>
        <v>#N/A</v>
      </c>
      <c r="W1833" s="270"/>
      <c r="X1833" s="270">
        <f t="shared" ca="1" si="67"/>
        <v>0</v>
      </c>
      <c r="Y1833" s="270"/>
      <c r="Z1833" s="270"/>
      <c r="AB1833" s="272" t="str">
        <f t="shared" si="68"/>
        <v/>
      </c>
    </row>
    <row r="1834" spans="1:28" s="271" customFormat="1" ht="20.25">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66"/>
        <v/>
      </c>
      <c r="T1834" s="224" t="str">
        <f ca="1">IF(B1834="","",IF(ISERROR(MATCH($J1834,SorP!$B$1:$B$6230,0)),"",INDIRECT("'SorP'!$A$"&amp;MATCH($J1834,SorP!$B$1:$B$6230,0))))</f>
        <v/>
      </c>
      <c r="U1834" s="239"/>
      <c r="V1834" s="269" t="e">
        <f>IF(C1834="",NA(),MATCH($B1834&amp;$C1834,'Smelter Look-up'!$J:$J,0))</f>
        <v>#N/A</v>
      </c>
      <c r="W1834" s="270"/>
      <c r="X1834" s="270">
        <f t="shared" ca="1" si="67"/>
        <v>0</v>
      </c>
      <c r="Y1834" s="270"/>
      <c r="Z1834" s="270"/>
      <c r="AB1834" s="272" t="str">
        <f t="shared" si="68"/>
        <v/>
      </c>
    </row>
    <row r="1835" spans="1:28" s="271" customFormat="1" ht="20.25">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66"/>
        <v/>
      </c>
      <c r="T1835" s="224" t="str">
        <f ca="1">IF(B1835="","",IF(ISERROR(MATCH($J1835,SorP!$B$1:$B$6230,0)),"",INDIRECT("'SorP'!$A$"&amp;MATCH($J1835,SorP!$B$1:$B$6230,0))))</f>
        <v/>
      </c>
      <c r="U1835" s="239"/>
      <c r="V1835" s="269" t="e">
        <f>IF(C1835="",NA(),MATCH($B1835&amp;$C1835,'Smelter Look-up'!$J:$J,0))</f>
        <v>#N/A</v>
      </c>
      <c r="W1835" s="270"/>
      <c r="X1835" s="270">
        <f t="shared" ca="1" si="67"/>
        <v>0</v>
      </c>
      <c r="Y1835" s="270"/>
      <c r="Z1835" s="270"/>
      <c r="AB1835" s="272" t="str">
        <f t="shared" si="68"/>
        <v/>
      </c>
    </row>
    <row r="1836" spans="1:28" s="271" customFormat="1" ht="20.25">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66"/>
        <v/>
      </c>
      <c r="T1836" s="224" t="str">
        <f ca="1">IF(B1836="","",IF(ISERROR(MATCH($J1836,SorP!$B$1:$B$6230,0)),"",INDIRECT("'SorP'!$A$"&amp;MATCH($J1836,SorP!$B$1:$B$6230,0))))</f>
        <v/>
      </c>
      <c r="U1836" s="239"/>
      <c r="V1836" s="269" t="e">
        <f>IF(C1836="",NA(),MATCH($B1836&amp;$C1836,'Smelter Look-up'!$J:$J,0))</f>
        <v>#N/A</v>
      </c>
      <c r="W1836" s="270"/>
      <c r="X1836" s="270">
        <f t="shared" ca="1" si="67"/>
        <v>0</v>
      </c>
      <c r="Y1836" s="270"/>
      <c r="Z1836" s="270"/>
      <c r="AB1836" s="272" t="str">
        <f t="shared" si="68"/>
        <v/>
      </c>
    </row>
    <row r="1837" spans="1:28" s="271" customFormat="1" ht="20.25">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66"/>
        <v/>
      </c>
      <c r="T1837" s="224" t="str">
        <f ca="1">IF(B1837="","",IF(ISERROR(MATCH($J1837,SorP!$B$1:$B$6230,0)),"",INDIRECT("'SorP'!$A$"&amp;MATCH($J1837,SorP!$B$1:$B$6230,0))))</f>
        <v/>
      </c>
      <c r="U1837" s="239"/>
      <c r="V1837" s="269" t="e">
        <f>IF(C1837="",NA(),MATCH($B1837&amp;$C1837,'Smelter Look-up'!$J:$J,0))</f>
        <v>#N/A</v>
      </c>
      <c r="W1837" s="270"/>
      <c r="X1837" s="270">
        <f t="shared" ca="1" si="67"/>
        <v>0</v>
      </c>
      <c r="Y1837" s="270"/>
      <c r="Z1837" s="270"/>
      <c r="AB1837" s="272" t="str">
        <f t="shared" si="68"/>
        <v/>
      </c>
    </row>
    <row r="1838" spans="1:28" s="271" customFormat="1" ht="20.25">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66"/>
        <v/>
      </c>
      <c r="T1838" s="224" t="str">
        <f ca="1">IF(B1838="","",IF(ISERROR(MATCH($J1838,SorP!$B$1:$B$6230,0)),"",INDIRECT("'SorP'!$A$"&amp;MATCH($J1838,SorP!$B$1:$B$6230,0))))</f>
        <v/>
      </c>
      <c r="U1838" s="239"/>
      <c r="V1838" s="269" t="e">
        <f>IF(C1838="",NA(),MATCH($B1838&amp;$C1838,'Smelter Look-up'!$J:$J,0))</f>
        <v>#N/A</v>
      </c>
      <c r="W1838" s="270"/>
      <c r="X1838" s="270">
        <f t="shared" ca="1" si="67"/>
        <v>0</v>
      </c>
      <c r="Y1838" s="270"/>
      <c r="Z1838" s="270"/>
      <c r="AB1838" s="272" t="str">
        <f t="shared" si="68"/>
        <v/>
      </c>
    </row>
    <row r="1839" spans="1:28" s="271" customFormat="1" ht="20.25">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66"/>
        <v/>
      </c>
      <c r="T1839" s="224" t="str">
        <f ca="1">IF(B1839="","",IF(ISERROR(MATCH($J1839,SorP!$B$1:$B$6230,0)),"",INDIRECT("'SorP'!$A$"&amp;MATCH($J1839,SorP!$B$1:$B$6230,0))))</f>
        <v/>
      </c>
      <c r="U1839" s="239"/>
      <c r="V1839" s="269" t="e">
        <f>IF(C1839="",NA(),MATCH($B1839&amp;$C1839,'Smelter Look-up'!$J:$J,0))</f>
        <v>#N/A</v>
      </c>
      <c r="W1839" s="270"/>
      <c r="X1839" s="270">
        <f t="shared" ca="1" si="67"/>
        <v>0</v>
      </c>
      <c r="Y1839" s="270"/>
      <c r="Z1839" s="270"/>
      <c r="AB1839" s="272" t="str">
        <f t="shared" si="68"/>
        <v/>
      </c>
    </row>
    <row r="1840" spans="1:28" s="271" customFormat="1" ht="20.25">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66"/>
        <v/>
      </c>
      <c r="T1840" s="224" t="str">
        <f ca="1">IF(B1840="","",IF(ISERROR(MATCH($J1840,SorP!$B$1:$B$6230,0)),"",INDIRECT("'SorP'!$A$"&amp;MATCH($J1840,SorP!$B$1:$B$6230,0))))</f>
        <v/>
      </c>
      <c r="U1840" s="239"/>
      <c r="V1840" s="269" t="e">
        <f>IF(C1840="",NA(),MATCH($B1840&amp;$C1840,'Smelter Look-up'!$J:$J,0))</f>
        <v>#N/A</v>
      </c>
      <c r="W1840" s="270"/>
      <c r="X1840" s="270">
        <f t="shared" ca="1" si="67"/>
        <v>0</v>
      </c>
      <c r="Y1840" s="270"/>
      <c r="Z1840" s="270"/>
      <c r="AB1840" s="272" t="str">
        <f t="shared" si="68"/>
        <v/>
      </c>
    </row>
    <row r="1841" spans="1:28" s="271" customFormat="1" ht="20.25">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66"/>
        <v/>
      </c>
      <c r="T1841" s="224" t="str">
        <f ca="1">IF(B1841="","",IF(ISERROR(MATCH($J1841,SorP!$B$1:$B$6230,0)),"",INDIRECT("'SorP'!$A$"&amp;MATCH($J1841,SorP!$B$1:$B$6230,0))))</f>
        <v/>
      </c>
      <c r="U1841" s="239"/>
      <c r="V1841" s="269" t="e">
        <f>IF(C1841="",NA(),MATCH($B1841&amp;$C1841,'Smelter Look-up'!$J:$J,0))</f>
        <v>#N/A</v>
      </c>
      <c r="W1841" s="270"/>
      <c r="X1841" s="270">
        <f t="shared" ca="1" si="67"/>
        <v>0</v>
      </c>
      <c r="Y1841" s="270"/>
      <c r="Z1841" s="270"/>
      <c r="AB1841" s="272" t="str">
        <f t="shared" si="68"/>
        <v/>
      </c>
    </row>
    <row r="1842" spans="1:28" s="271" customFormat="1" ht="20.25">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66"/>
        <v/>
      </c>
      <c r="T1842" s="224" t="str">
        <f ca="1">IF(B1842="","",IF(ISERROR(MATCH($J1842,SorP!$B$1:$B$6230,0)),"",INDIRECT("'SorP'!$A$"&amp;MATCH($J1842,SorP!$B$1:$B$6230,0))))</f>
        <v/>
      </c>
      <c r="U1842" s="239"/>
      <c r="V1842" s="269" t="e">
        <f>IF(C1842="",NA(),MATCH($B1842&amp;$C1842,'Smelter Look-up'!$J:$J,0))</f>
        <v>#N/A</v>
      </c>
      <c r="W1842" s="270"/>
      <c r="X1842" s="270">
        <f t="shared" ca="1" si="67"/>
        <v>0</v>
      </c>
      <c r="Y1842" s="270"/>
      <c r="Z1842" s="270"/>
      <c r="AB1842" s="272" t="str">
        <f t="shared" si="68"/>
        <v/>
      </c>
    </row>
    <row r="1843" spans="1:28" s="271" customFormat="1" ht="20.25">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66"/>
        <v/>
      </c>
      <c r="T1843" s="224" t="str">
        <f ca="1">IF(B1843="","",IF(ISERROR(MATCH($J1843,SorP!$B$1:$B$6230,0)),"",INDIRECT("'SorP'!$A$"&amp;MATCH($J1843,SorP!$B$1:$B$6230,0))))</f>
        <v/>
      </c>
      <c r="U1843" s="239"/>
      <c r="V1843" s="269" t="e">
        <f>IF(C1843="",NA(),MATCH($B1843&amp;$C1843,'Smelter Look-up'!$J:$J,0))</f>
        <v>#N/A</v>
      </c>
      <c r="W1843" s="270"/>
      <c r="X1843" s="270">
        <f t="shared" ca="1" si="67"/>
        <v>0</v>
      </c>
      <c r="Y1843" s="270"/>
      <c r="Z1843" s="270"/>
      <c r="AB1843" s="272" t="str">
        <f t="shared" si="68"/>
        <v/>
      </c>
    </row>
    <row r="1844" spans="1:28" s="271" customFormat="1" ht="20.25">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66"/>
        <v/>
      </c>
      <c r="T1844" s="224" t="str">
        <f ca="1">IF(B1844="","",IF(ISERROR(MATCH($J1844,SorP!$B$1:$B$6230,0)),"",INDIRECT("'SorP'!$A$"&amp;MATCH($J1844,SorP!$B$1:$B$6230,0))))</f>
        <v/>
      </c>
      <c r="U1844" s="239"/>
      <c r="V1844" s="269" t="e">
        <f>IF(C1844="",NA(),MATCH($B1844&amp;$C1844,'Smelter Look-up'!$J:$J,0))</f>
        <v>#N/A</v>
      </c>
      <c r="W1844" s="270"/>
      <c r="X1844" s="270">
        <f t="shared" ca="1" si="67"/>
        <v>0</v>
      </c>
      <c r="Y1844" s="270"/>
      <c r="Z1844" s="270"/>
      <c r="AB1844" s="272" t="str">
        <f t="shared" si="68"/>
        <v/>
      </c>
    </row>
    <row r="1845" spans="1:28" s="271" customFormat="1" ht="20.25">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66"/>
        <v/>
      </c>
      <c r="T1845" s="224" t="str">
        <f ca="1">IF(B1845="","",IF(ISERROR(MATCH($J1845,SorP!$B$1:$B$6230,0)),"",INDIRECT("'SorP'!$A$"&amp;MATCH($J1845,SorP!$B$1:$B$6230,0))))</f>
        <v/>
      </c>
      <c r="U1845" s="239"/>
      <c r="V1845" s="269" t="e">
        <f>IF(C1845="",NA(),MATCH($B1845&amp;$C1845,'Smelter Look-up'!$J:$J,0))</f>
        <v>#N/A</v>
      </c>
      <c r="W1845" s="270"/>
      <c r="X1845" s="270">
        <f t="shared" ca="1" si="67"/>
        <v>0</v>
      </c>
      <c r="Y1845" s="270"/>
      <c r="Z1845" s="270"/>
      <c r="AB1845" s="272" t="str">
        <f t="shared" si="68"/>
        <v/>
      </c>
    </row>
    <row r="1846" spans="1:28" s="271" customFormat="1" ht="20.25">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66"/>
        <v/>
      </c>
      <c r="T1846" s="224" t="str">
        <f ca="1">IF(B1846="","",IF(ISERROR(MATCH($J1846,SorP!$B$1:$B$6230,0)),"",INDIRECT("'SorP'!$A$"&amp;MATCH($J1846,SorP!$B$1:$B$6230,0))))</f>
        <v/>
      </c>
      <c r="U1846" s="239"/>
      <c r="V1846" s="269" t="e">
        <f>IF(C1846="",NA(),MATCH($B1846&amp;$C1846,'Smelter Look-up'!$J:$J,0))</f>
        <v>#N/A</v>
      </c>
      <c r="W1846" s="270"/>
      <c r="X1846" s="270">
        <f t="shared" ca="1" si="67"/>
        <v>0</v>
      </c>
      <c r="Y1846" s="270"/>
      <c r="Z1846" s="270"/>
      <c r="AB1846" s="272" t="str">
        <f t="shared" si="68"/>
        <v/>
      </c>
    </row>
    <row r="1847" spans="1:28" s="271" customFormat="1" ht="20.25">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66"/>
        <v/>
      </c>
      <c r="T1847" s="224" t="str">
        <f ca="1">IF(B1847="","",IF(ISERROR(MATCH($J1847,SorP!$B$1:$B$6230,0)),"",INDIRECT("'SorP'!$A$"&amp;MATCH($J1847,SorP!$B$1:$B$6230,0))))</f>
        <v/>
      </c>
      <c r="U1847" s="239"/>
      <c r="V1847" s="269" t="e">
        <f>IF(C1847="",NA(),MATCH($B1847&amp;$C1847,'Smelter Look-up'!$J:$J,0))</f>
        <v>#N/A</v>
      </c>
      <c r="W1847" s="270"/>
      <c r="X1847" s="270">
        <f t="shared" ca="1" si="67"/>
        <v>0</v>
      </c>
      <c r="Y1847" s="270"/>
      <c r="Z1847" s="270"/>
      <c r="AB1847" s="272" t="str">
        <f t="shared" si="68"/>
        <v/>
      </c>
    </row>
    <row r="1848" spans="1:28" s="271" customFormat="1" ht="20.25">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66"/>
        <v/>
      </c>
      <c r="T1848" s="224" t="str">
        <f ca="1">IF(B1848="","",IF(ISERROR(MATCH($J1848,SorP!$B$1:$B$6230,0)),"",INDIRECT("'SorP'!$A$"&amp;MATCH($J1848,SorP!$B$1:$B$6230,0))))</f>
        <v/>
      </c>
      <c r="U1848" s="239"/>
      <c r="V1848" s="269" t="e">
        <f>IF(C1848="",NA(),MATCH($B1848&amp;$C1848,'Smelter Look-up'!$J:$J,0))</f>
        <v>#N/A</v>
      </c>
      <c r="W1848" s="270"/>
      <c r="X1848" s="270">
        <f t="shared" ca="1" si="67"/>
        <v>0</v>
      </c>
      <c r="Y1848" s="270"/>
      <c r="Z1848" s="270"/>
      <c r="AB1848" s="272" t="str">
        <f t="shared" si="68"/>
        <v/>
      </c>
    </row>
    <row r="1849" spans="1:28" s="271" customFormat="1" ht="20.25">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66"/>
        <v/>
      </c>
      <c r="T1849" s="224" t="str">
        <f ca="1">IF(B1849="","",IF(ISERROR(MATCH($J1849,SorP!$B$1:$B$6230,0)),"",INDIRECT("'SorP'!$A$"&amp;MATCH($J1849,SorP!$B$1:$B$6230,0))))</f>
        <v/>
      </c>
      <c r="U1849" s="239"/>
      <c r="V1849" s="269" t="e">
        <f>IF(C1849="",NA(),MATCH($B1849&amp;$C1849,'Smelter Look-up'!$J:$J,0))</f>
        <v>#N/A</v>
      </c>
      <c r="W1849" s="270"/>
      <c r="X1849" s="270">
        <f t="shared" ca="1" si="67"/>
        <v>0</v>
      </c>
      <c r="Y1849" s="270"/>
      <c r="Z1849" s="270"/>
      <c r="AB1849" s="272" t="str">
        <f t="shared" si="68"/>
        <v/>
      </c>
    </row>
    <row r="1850" spans="1:28" s="271" customFormat="1" ht="20.25">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66"/>
        <v/>
      </c>
      <c r="T1850" s="224" t="str">
        <f ca="1">IF(B1850="","",IF(ISERROR(MATCH($J1850,SorP!$B$1:$B$6230,0)),"",INDIRECT("'SorP'!$A$"&amp;MATCH($J1850,SorP!$B$1:$B$6230,0))))</f>
        <v/>
      </c>
      <c r="U1850" s="239"/>
      <c r="V1850" s="269" t="e">
        <f>IF(C1850="",NA(),MATCH($B1850&amp;$C1850,'Smelter Look-up'!$J:$J,0))</f>
        <v>#N/A</v>
      </c>
      <c r="W1850" s="270"/>
      <c r="X1850" s="270">
        <f t="shared" ca="1" si="67"/>
        <v>0</v>
      </c>
      <c r="Y1850" s="270"/>
      <c r="Z1850" s="270"/>
      <c r="AB1850" s="272" t="str">
        <f t="shared" si="68"/>
        <v/>
      </c>
    </row>
    <row r="1851" spans="1:28" s="271" customFormat="1" ht="20.25">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66"/>
        <v/>
      </c>
      <c r="T1851" s="224" t="str">
        <f ca="1">IF(B1851="","",IF(ISERROR(MATCH($J1851,SorP!$B$1:$B$6230,0)),"",INDIRECT("'SorP'!$A$"&amp;MATCH($J1851,SorP!$B$1:$B$6230,0))))</f>
        <v/>
      </c>
      <c r="U1851" s="239"/>
      <c r="V1851" s="269" t="e">
        <f>IF(C1851="",NA(),MATCH($B1851&amp;$C1851,'Smelter Look-up'!$J:$J,0))</f>
        <v>#N/A</v>
      </c>
      <c r="W1851" s="270"/>
      <c r="X1851" s="270">
        <f t="shared" ca="1" si="67"/>
        <v>0</v>
      </c>
      <c r="Y1851" s="270"/>
      <c r="Z1851" s="270"/>
      <c r="AB1851" s="272" t="str">
        <f t="shared" si="68"/>
        <v/>
      </c>
    </row>
    <row r="1852" spans="1:28" s="271" customFormat="1" ht="20.25">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66"/>
        <v/>
      </c>
      <c r="T1852" s="224" t="str">
        <f ca="1">IF(B1852="","",IF(ISERROR(MATCH($J1852,SorP!$B$1:$B$6230,0)),"",INDIRECT("'SorP'!$A$"&amp;MATCH($J1852,SorP!$B$1:$B$6230,0))))</f>
        <v/>
      </c>
      <c r="U1852" s="239"/>
      <c r="V1852" s="269" t="e">
        <f>IF(C1852="",NA(),MATCH($B1852&amp;$C1852,'Smelter Look-up'!$J:$J,0))</f>
        <v>#N/A</v>
      </c>
      <c r="W1852" s="270"/>
      <c r="X1852" s="270">
        <f t="shared" ca="1" si="67"/>
        <v>0</v>
      </c>
      <c r="Y1852" s="270"/>
      <c r="Z1852" s="270"/>
      <c r="AB1852" s="272" t="str">
        <f t="shared" si="68"/>
        <v/>
      </c>
    </row>
    <row r="1853" spans="1:28" s="271" customFormat="1" ht="20.25">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66"/>
        <v/>
      </c>
      <c r="T1853" s="224" t="str">
        <f ca="1">IF(B1853="","",IF(ISERROR(MATCH($J1853,SorP!$B$1:$B$6230,0)),"",INDIRECT("'SorP'!$A$"&amp;MATCH($J1853,SorP!$B$1:$B$6230,0))))</f>
        <v/>
      </c>
      <c r="U1853" s="239"/>
      <c r="V1853" s="269" t="e">
        <f>IF(C1853="",NA(),MATCH($B1853&amp;$C1853,'Smelter Look-up'!$J:$J,0))</f>
        <v>#N/A</v>
      </c>
      <c r="W1853" s="270"/>
      <c r="X1853" s="270">
        <f t="shared" ca="1" si="67"/>
        <v>0</v>
      </c>
      <c r="Y1853" s="270"/>
      <c r="Z1853" s="270"/>
      <c r="AB1853" s="272" t="str">
        <f t="shared" si="68"/>
        <v/>
      </c>
    </row>
    <row r="1854" spans="1:28" s="271" customFormat="1" ht="20.25">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66"/>
        <v/>
      </c>
      <c r="T1854" s="224" t="str">
        <f ca="1">IF(B1854="","",IF(ISERROR(MATCH($J1854,SorP!$B$1:$B$6230,0)),"",INDIRECT("'SorP'!$A$"&amp;MATCH($J1854,SorP!$B$1:$B$6230,0))))</f>
        <v/>
      </c>
      <c r="U1854" s="239"/>
      <c r="V1854" s="269" t="e">
        <f>IF(C1854="",NA(),MATCH($B1854&amp;$C1854,'Smelter Look-up'!$J:$J,0))</f>
        <v>#N/A</v>
      </c>
      <c r="W1854" s="270"/>
      <c r="X1854" s="270">
        <f t="shared" ca="1" si="67"/>
        <v>0</v>
      </c>
      <c r="Y1854" s="270"/>
      <c r="Z1854" s="270"/>
      <c r="AB1854" s="272" t="str">
        <f t="shared" si="68"/>
        <v/>
      </c>
    </row>
    <row r="1855" spans="1:28" s="271" customFormat="1" ht="20.25">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66"/>
        <v/>
      </c>
      <c r="T1855" s="224" t="str">
        <f ca="1">IF(B1855="","",IF(ISERROR(MATCH($J1855,SorP!$B$1:$B$6230,0)),"",INDIRECT("'SorP'!$A$"&amp;MATCH($J1855,SorP!$B$1:$B$6230,0))))</f>
        <v/>
      </c>
      <c r="U1855" s="239"/>
      <c r="V1855" s="269" t="e">
        <f>IF(C1855="",NA(),MATCH($B1855&amp;$C1855,'Smelter Look-up'!$J:$J,0))</f>
        <v>#N/A</v>
      </c>
      <c r="W1855" s="270"/>
      <c r="X1855" s="270">
        <f t="shared" ca="1" si="67"/>
        <v>0</v>
      </c>
      <c r="Y1855" s="270"/>
      <c r="Z1855" s="270"/>
      <c r="AB1855" s="272" t="str">
        <f t="shared" si="68"/>
        <v/>
      </c>
    </row>
    <row r="1856" spans="1:28" s="271" customFormat="1" ht="20.25">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66"/>
        <v/>
      </c>
      <c r="T1856" s="224" t="str">
        <f ca="1">IF(B1856="","",IF(ISERROR(MATCH($J1856,SorP!$B$1:$B$6230,0)),"",INDIRECT("'SorP'!$A$"&amp;MATCH($J1856,SorP!$B$1:$B$6230,0))))</f>
        <v/>
      </c>
      <c r="U1856" s="239"/>
      <c r="V1856" s="269" t="e">
        <f>IF(C1856="",NA(),MATCH($B1856&amp;$C1856,'Smelter Look-up'!$J:$J,0))</f>
        <v>#N/A</v>
      </c>
      <c r="W1856" s="270"/>
      <c r="X1856" s="270">
        <f t="shared" ca="1" si="67"/>
        <v>0</v>
      </c>
      <c r="Y1856" s="270"/>
      <c r="Z1856" s="270"/>
      <c r="AB1856" s="272" t="str">
        <f t="shared" si="68"/>
        <v/>
      </c>
    </row>
    <row r="1857" spans="1:28" s="271" customFormat="1" ht="20.25">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66"/>
        <v/>
      </c>
      <c r="T1857" s="224" t="str">
        <f ca="1">IF(B1857="","",IF(ISERROR(MATCH($J1857,SorP!$B$1:$B$6230,0)),"",INDIRECT("'SorP'!$A$"&amp;MATCH($J1857,SorP!$B$1:$B$6230,0))))</f>
        <v/>
      </c>
      <c r="U1857" s="239"/>
      <c r="V1857" s="269" t="e">
        <f>IF(C1857="",NA(),MATCH($B1857&amp;$C1857,'Smelter Look-up'!$J:$J,0))</f>
        <v>#N/A</v>
      </c>
      <c r="W1857" s="270"/>
      <c r="X1857" s="270">
        <f t="shared" ca="1" si="67"/>
        <v>0</v>
      </c>
      <c r="Y1857" s="270"/>
      <c r="Z1857" s="270"/>
      <c r="AB1857" s="272" t="str">
        <f t="shared" si="68"/>
        <v/>
      </c>
    </row>
    <row r="1858" spans="1:28" s="271" customFormat="1" ht="20.25">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66"/>
        <v/>
      </c>
      <c r="T1858" s="224" t="str">
        <f ca="1">IF(B1858="","",IF(ISERROR(MATCH($J1858,SorP!$B$1:$B$6230,0)),"",INDIRECT("'SorP'!$A$"&amp;MATCH($J1858,SorP!$B$1:$B$6230,0))))</f>
        <v/>
      </c>
      <c r="U1858" s="239"/>
      <c r="V1858" s="269" t="e">
        <f>IF(C1858="",NA(),MATCH($B1858&amp;$C1858,'Smelter Look-up'!$J:$J,0))</f>
        <v>#N/A</v>
      </c>
      <c r="W1858" s="270"/>
      <c r="X1858" s="270">
        <f t="shared" ca="1" si="67"/>
        <v>0</v>
      </c>
      <c r="Y1858" s="270"/>
      <c r="Z1858" s="270"/>
      <c r="AB1858" s="272" t="str">
        <f t="shared" si="68"/>
        <v/>
      </c>
    </row>
    <row r="1859" spans="1:28" s="271" customFormat="1" ht="20.25">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66"/>
        <v/>
      </c>
      <c r="T1859" s="224" t="str">
        <f ca="1">IF(B1859="","",IF(ISERROR(MATCH($J1859,SorP!$B$1:$B$6230,0)),"",INDIRECT("'SorP'!$A$"&amp;MATCH($J1859,SorP!$B$1:$B$6230,0))))</f>
        <v/>
      </c>
      <c r="U1859" s="239"/>
      <c r="V1859" s="269" t="e">
        <f>IF(C1859="",NA(),MATCH($B1859&amp;$C1859,'Smelter Look-up'!$J:$J,0))</f>
        <v>#N/A</v>
      </c>
      <c r="W1859" s="270"/>
      <c r="X1859" s="270">
        <f t="shared" ca="1" si="67"/>
        <v>0</v>
      </c>
      <c r="Y1859" s="270"/>
      <c r="Z1859" s="270"/>
      <c r="AB1859" s="272" t="str">
        <f t="shared" si="68"/>
        <v/>
      </c>
    </row>
    <row r="1860" spans="1:28" s="271" customFormat="1" ht="20.25">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66"/>
        <v/>
      </c>
      <c r="T1860" s="224" t="str">
        <f ca="1">IF(B1860="","",IF(ISERROR(MATCH($J1860,SorP!$B$1:$B$6230,0)),"",INDIRECT("'SorP'!$A$"&amp;MATCH($J1860,SorP!$B$1:$B$6230,0))))</f>
        <v/>
      </c>
      <c r="U1860" s="239"/>
      <c r="V1860" s="269" t="e">
        <f>IF(C1860="",NA(),MATCH($B1860&amp;$C1860,'Smelter Look-up'!$J:$J,0))</f>
        <v>#N/A</v>
      </c>
      <c r="W1860" s="270"/>
      <c r="X1860" s="270">
        <f t="shared" ca="1" si="67"/>
        <v>0</v>
      </c>
      <c r="Y1860" s="270"/>
      <c r="Z1860" s="270"/>
      <c r="AB1860" s="272" t="str">
        <f t="shared" si="68"/>
        <v/>
      </c>
    </row>
    <row r="1861" spans="1:28" s="271" customFormat="1" ht="20.25">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66"/>
        <v/>
      </c>
      <c r="T1861" s="224" t="str">
        <f ca="1">IF(B1861="","",IF(ISERROR(MATCH($J1861,SorP!$B$1:$B$6230,0)),"",INDIRECT("'SorP'!$A$"&amp;MATCH($J1861,SorP!$B$1:$B$6230,0))))</f>
        <v/>
      </c>
      <c r="U1861" s="239"/>
      <c r="V1861" s="269" t="e">
        <f>IF(C1861="",NA(),MATCH($B1861&amp;$C1861,'Smelter Look-up'!$J:$J,0))</f>
        <v>#N/A</v>
      </c>
      <c r="W1861" s="270"/>
      <c r="X1861" s="270">
        <f t="shared" ca="1" si="67"/>
        <v>0</v>
      </c>
      <c r="Y1861" s="270"/>
      <c r="Z1861" s="270"/>
      <c r="AB1861" s="272" t="str">
        <f t="shared" si="68"/>
        <v/>
      </c>
    </row>
    <row r="1862" spans="1:28" s="271" customFormat="1" ht="20.25">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66"/>
        <v/>
      </c>
      <c r="T1862" s="224" t="str">
        <f ca="1">IF(B1862="","",IF(ISERROR(MATCH($J1862,SorP!$B$1:$B$6230,0)),"",INDIRECT("'SorP'!$A$"&amp;MATCH($J1862,SorP!$B$1:$B$6230,0))))</f>
        <v/>
      </c>
      <c r="U1862" s="239"/>
      <c r="V1862" s="269" t="e">
        <f>IF(C1862="",NA(),MATCH($B1862&amp;$C1862,'Smelter Look-up'!$J:$J,0))</f>
        <v>#N/A</v>
      </c>
      <c r="W1862" s="270"/>
      <c r="X1862" s="270">
        <f t="shared" ca="1" si="67"/>
        <v>0</v>
      </c>
      <c r="Y1862" s="270"/>
      <c r="Z1862" s="270"/>
      <c r="AB1862" s="272" t="str">
        <f t="shared" si="68"/>
        <v/>
      </c>
    </row>
    <row r="1863" spans="1:28" s="271" customFormat="1" ht="20.25">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66"/>
        <v/>
      </c>
      <c r="T1863" s="224" t="str">
        <f ca="1">IF(B1863="","",IF(ISERROR(MATCH($J1863,SorP!$B$1:$B$6230,0)),"",INDIRECT("'SorP'!$A$"&amp;MATCH($J1863,SorP!$B$1:$B$6230,0))))</f>
        <v/>
      </c>
      <c r="U1863" s="239"/>
      <c r="V1863" s="269" t="e">
        <f>IF(C1863="",NA(),MATCH($B1863&amp;$C1863,'Smelter Look-up'!$J:$J,0))</f>
        <v>#N/A</v>
      </c>
      <c r="W1863" s="270"/>
      <c r="X1863" s="270">
        <f t="shared" ca="1" si="67"/>
        <v>0</v>
      </c>
      <c r="Y1863" s="270"/>
      <c r="Z1863" s="270"/>
      <c r="AB1863" s="272" t="str">
        <f t="shared" si="68"/>
        <v/>
      </c>
    </row>
    <row r="1864" spans="1:28" s="271" customFormat="1" ht="20.25">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66"/>
        <v/>
      </c>
      <c r="T1864" s="224" t="str">
        <f ca="1">IF(B1864="","",IF(ISERROR(MATCH($J1864,SorP!$B$1:$B$6230,0)),"",INDIRECT("'SorP'!$A$"&amp;MATCH($J1864,SorP!$B$1:$B$6230,0))))</f>
        <v/>
      </c>
      <c r="U1864" s="239"/>
      <c r="V1864" s="269" t="e">
        <f>IF(C1864="",NA(),MATCH($B1864&amp;$C1864,'Smelter Look-up'!$J:$J,0))</f>
        <v>#N/A</v>
      </c>
      <c r="W1864" s="270"/>
      <c r="X1864" s="270">
        <f t="shared" ca="1" si="67"/>
        <v>0</v>
      </c>
      <c r="Y1864" s="270"/>
      <c r="Z1864" s="270"/>
      <c r="AB1864" s="272" t="str">
        <f t="shared" si="68"/>
        <v/>
      </c>
    </row>
    <row r="1865" spans="1:28" s="271" customFormat="1" ht="20.25">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66"/>
        <v/>
      </c>
      <c r="T1865" s="224" t="str">
        <f ca="1">IF(B1865="","",IF(ISERROR(MATCH($J1865,SorP!$B$1:$B$6230,0)),"",INDIRECT("'SorP'!$A$"&amp;MATCH($J1865,SorP!$B$1:$B$6230,0))))</f>
        <v/>
      </c>
      <c r="U1865" s="239"/>
      <c r="V1865" s="269" t="e">
        <f>IF(C1865="",NA(),MATCH($B1865&amp;$C1865,'Smelter Look-up'!$J:$J,0))</f>
        <v>#N/A</v>
      </c>
      <c r="W1865" s="270"/>
      <c r="X1865" s="270">
        <f t="shared" ca="1" si="67"/>
        <v>0</v>
      </c>
      <c r="Y1865" s="270"/>
      <c r="Z1865" s="270"/>
      <c r="AB1865" s="272" t="str">
        <f t="shared" si="68"/>
        <v/>
      </c>
    </row>
    <row r="1866" spans="1:28" s="271" customFormat="1" ht="20.25">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66"/>
        <v/>
      </c>
      <c r="T1866" s="224" t="str">
        <f ca="1">IF(B1866="","",IF(ISERROR(MATCH($J1866,SorP!$B$1:$B$6230,0)),"",INDIRECT("'SorP'!$A$"&amp;MATCH($J1866,SorP!$B$1:$B$6230,0))))</f>
        <v/>
      </c>
      <c r="U1866" s="239"/>
      <c r="V1866" s="269" t="e">
        <f>IF(C1866="",NA(),MATCH($B1866&amp;$C1866,'Smelter Look-up'!$J:$J,0))</f>
        <v>#N/A</v>
      </c>
      <c r="W1866" s="270"/>
      <c r="X1866" s="270">
        <f t="shared" ca="1" si="67"/>
        <v>0</v>
      </c>
      <c r="Y1866" s="270"/>
      <c r="Z1866" s="270"/>
      <c r="AB1866" s="272" t="str">
        <f t="shared" si="68"/>
        <v/>
      </c>
    </row>
    <row r="1867" spans="1:28" s="271" customFormat="1" ht="20.25">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66"/>
        <v/>
      </c>
      <c r="T1867" s="224" t="str">
        <f ca="1">IF(B1867="","",IF(ISERROR(MATCH($J1867,SorP!$B$1:$B$6230,0)),"",INDIRECT("'SorP'!$A$"&amp;MATCH($J1867,SorP!$B$1:$B$6230,0))))</f>
        <v/>
      </c>
      <c r="U1867" s="239"/>
      <c r="V1867" s="269" t="e">
        <f>IF(C1867="",NA(),MATCH($B1867&amp;$C1867,'Smelter Look-up'!$J:$J,0))</f>
        <v>#N/A</v>
      </c>
      <c r="W1867" s="270"/>
      <c r="X1867" s="270">
        <f t="shared" ca="1" si="67"/>
        <v>0</v>
      </c>
      <c r="Y1867" s="270"/>
      <c r="Z1867" s="270"/>
      <c r="AB1867" s="272" t="str">
        <f t="shared" si="68"/>
        <v/>
      </c>
    </row>
    <row r="1868" spans="1:28" s="271" customFormat="1" ht="20.25">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66"/>
        <v/>
      </c>
      <c r="T1868" s="224" t="str">
        <f ca="1">IF(B1868="","",IF(ISERROR(MATCH($J1868,SorP!$B$1:$B$6230,0)),"",INDIRECT("'SorP'!$A$"&amp;MATCH($J1868,SorP!$B$1:$B$6230,0))))</f>
        <v/>
      </c>
      <c r="U1868" s="239"/>
      <c r="V1868" s="269" t="e">
        <f>IF(C1868="",NA(),MATCH($B1868&amp;$C1868,'Smelter Look-up'!$J:$J,0))</f>
        <v>#N/A</v>
      </c>
      <c r="W1868" s="270"/>
      <c r="X1868" s="270">
        <f t="shared" ca="1" si="67"/>
        <v>0</v>
      </c>
      <c r="Y1868" s="270"/>
      <c r="Z1868" s="270"/>
      <c r="AB1868" s="272" t="str">
        <f t="shared" si="68"/>
        <v/>
      </c>
    </row>
    <row r="1869" spans="1:28" s="271" customFormat="1" ht="20.25">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66"/>
        <v/>
      </c>
      <c r="T1869" s="224" t="str">
        <f ca="1">IF(B1869="","",IF(ISERROR(MATCH($J1869,SorP!$B$1:$B$6230,0)),"",INDIRECT("'SorP'!$A$"&amp;MATCH($J1869,SorP!$B$1:$B$6230,0))))</f>
        <v/>
      </c>
      <c r="U1869" s="239"/>
      <c r="V1869" s="269" t="e">
        <f>IF(C1869="",NA(),MATCH($B1869&amp;$C1869,'Smelter Look-up'!$J:$J,0))</f>
        <v>#N/A</v>
      </c>
      <c r="W1869" s="270"/>
      <c r="X1869" s="270">
        <f t="shared" ca="1" si="67"/>
        <v>0</v>
      </c>
      <c r="Y1869" s="270"/>
      <c r="Z1869" s="270"/>
      <c r="AB1869" s="272" t="str">
        <f t="shared" si="68"/>
        <v/>
      </c>
    </row>
    <row r="1870" spans="1:28" s="271" customFormat="1" ht="20.25">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66"/>
        <v/>
      </c>
      <c r="T1870" s="224" t="str">
        <f ca="1">IF(B1870="","",IF(ISERROR(MATCH($J1870,SorP!$B$1:$B$6230,0)),"",INDIRECT("'SorP'!$A$"&amp;MATCH($J1870,SorP!$B$1:$B$6230,0))))</f>
        <v/>
      </c>
      <c r="U1870" s="239"/>
      <c r="V1870" s="269" t="e">
        <f>IF(C1870="",NA(),MATCH($B1870&amp;$C1870,'Smelter Look-up'!$J:$J,0))</f>
        <v>#N/A</v>
      </c>
      <c r="W1870" s="270"/>
      <c r="X1870" s="270">
        <f t="shared" ca="1" si="67"/>
        <v>0</v>
      </c>
      <c r="Y1870" s="270"/>
      <c r="Z1870" s="270"/>
      <c r="AB1870" s="272" t="str">
        <f t="shared" si="68"/>
        <v/>
      </c>
    </row>
    <row r="1871" spans="1:28" s="271" customFormat="1" ht="20.25">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66"/>
        <v/>
      </c>
      <c r="T1871" s="224" t="str">
        <f ca="1">IF(B1871="","",IF(ISERROR(MATCH($J1871,SorP!$B$1:$B$6230,0)),"",INDIRECT("'SorP'!$A$"&amp;MATCH($J1871,SorP!$B$1:$B$6230,0))))</f>
        <v/>
      </c>
      <c r="U1871" s="239"/>
      <c r="V1871" s="269" t="e">
        <f>IF(C1871="",NA(),MATCH($B1871&amp;$C1871,'Smelter Look-up'!$J:$J,0))</f>
        <v>#N/A</v>
      </c>
      <c r="W1871" s="270"/>
      <c r="X1871" s="270">
        <f t="shared" ca="1" si="67"/>
        <v>0</v>
      </c>
      <c r="Y1871" s="270"/>
      <c r="Z1871" s="270"/>
      <c r="AB1871" s="272" t="str">
        <f t="shared" si="68"/>
        <v/>
      </c>
    </row>
    <row r="1872" spans="1:28" s="271" customFormat="1" ht="20.25">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66"/>
        <v/>
      </c>
      <c r="T1872" s="224" t="str">
        <f ca="1">IF(B1872="","",IF(ISERROR(MATCH($J1872,SorP!$B$1:$B$6230,0)),"",INDIRECT("'SorP'!$A$"&amp;MATCH($J1872,SorP!$B$1:$B$6230,0))))</f>
        <v/>
      </c>
      <c r="U1872" s="239"/>
      <c r="V1872" s="269" t="e">
        <f>IF(C1872="",NA(),MATCH($B1872&amp;$C1872,'Smelter Look-up'!$J:$J,0))</f>
        <v>#N/A</v>
      </c>
      <c r="W1872" s="270"/>
      <c r="X1872" s="270">
        <f t="shared" ca="1" si="67"/>
        <v>0</v>
      </c>
      <c r="Y1872" s="270"/>
      <c r="Z1872" s="270"/>
      <c r="AB1872" s="272" t="str">
        <f t="shared" si="68"/>
        <v/>
      </c>
    </row>
    <row r="1873" spans="1:28" s="271" customFormat="1" ht="20.25">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66"/>
        <v/>
      </c>
      <c r="T1873" s="224" t="str">
        <f ca="1">IF(B1873="","",IF(ISERROR(MATCH($J1873,SorP!$B$1:$B$6230,0)),"",INDIRECT("'SorP'!$A$"&amp;MATCH($J1873,SorP!$B$1:$B$6230,0))))</f>
        <v/>
      </c>
      <c r="U1873" s="239"/>
      <c r="V1873" s="269" t="e">
        <f>IF(C1873="",NA(),MATCH($B1873&amp;$C1873,'Smelter Look-up'!$J:$J,0))</f>
        <v>#N/A</v>
      </c>
      <c r="W1873" s="270"/>
      <c r="X1873" s="270">
        <f t="shared" ca="1" si="67"/>
        <v>0</v>
      </c>
      <c r="Y1873" s="270"/>
      <c r="Z1873" s="270"/>
      <c r="AB1873" s="272" t="str">
        <f t="shared" si="68"/>
        <v/>
      </c>
    </row>
    <row r="1874" spans="1:28" s="271" customFormat="1" ht="20.25">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66"/>
        <v/>
      </c>
      <c r="T1874" s="224" t="str">
        <f ca="1">IF(B1874="","",IF(ISERROR(MATCH($J1874,SorP!$B$1:$B$6230,0)),"",INDIRECT("'SorP'!$A$"&amp;MATCH($J1874,SorP!$B$1:$B$6230,0))))</f>
        <v/>
      </c>
      <c r="U1874" s="239"/>
      <c r="V1874" s="269" t="e">
        <f>IF(C1874="",NA(),MATCH($B1874&amp;$C1874,'Smelter Look-up'!$J:$J,0))</f>
        <v>#N/A</v>
      </c>
      <c r="W1874" s="270"/>
      <c r="X1874" s="270">
        <f t="shared" ca="1" si="67"/>
        <v>0</v>
      </c>
      <c r="Y1874" s="270"/>
      <c r="Z1874" s="270"/>
      <c r="AB1874" s="272" t="str">
        <f t="shared" si="68"/>
        <v/>
      </c>
    </row>
    <row r="1875" spans="1:28" s="271" customFormat="1" ht="20.25">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66"/>
        <v/>
      </c>
      <c r="T1875" s="224" t="str">
        <f ca="1">IF(B1875="","",IF(ISERROR(MATCH($J1875,SorP!$B$1:$B$6230,0)),"",INDIRECT("'SorP'!$A$"&amp;MATCH($J1875,SorP!$B$1:$B$6230,0))))</f>
        <v/>
      </c>
      <c r="U1875" s="239"/>
      <c r="V1875" s="269" t="e">
        <f>IF(C1875="",NA(),MATCH($B1875&amp;$C1875,'Smelter Look-up'!$J:$J,0))</f>
        <v>#N/A</v>
      </c>
      <c r="W1875" s="270"/>
      <c r="X1875" s="270">
        <f t="shared" ca="1" si="67"/>
        <v>0</v>
      </c>
      <c r="Y1875" s="270"/>
      <c r="Z1875" s="270"/>
      <c r="AB1875" s="272" t="str">
        <f t="shared" si="68"/>
        <v/>
      </c>
    </row>
    <row r="1876" spans="1:28" s="271" customFormat="1" ht="20.25">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66"/>
        <v/>
      </c>
      <c r="T1876" s="224" t="str">
        <f ca="1">IF(B1876="","",IF(ISERROR(MATCH($J1876,SorP!$B$1:$B$6230,0)),"",INDIRECT("'SorP'!$A$"&amp;MATCH($J1876,SorP!$B$1:$B$6230,0))))</f>
        <v/>
      </c>
      <c r="U1876" s="239"/>
      <c r="V1876" s="269" t="e">
        <f>IF(C1876="",NA(),MATCH($B1876&amp;$C1876,'Smelter Look-up'!$J:$J,0))</f>
        <v>#N/A</v>
      </c>
      <c r="W1876" s="270"/>
      <c r="X1876" s="270">
        <f t="shared" ca="1" si="67"/>
        <v>0</v>
      </c>
      <c r="Y1876" s="270"/>
      <c r="Z1876" s="270"/>
      <c r="AB1876" s="272" t="str">
        <f t="shared" si="68"/>
        <v/>
      </c>
    </row>
    <row r="1877" spans="1:28" s="271" customFormat="1" ht="20.25">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66"/>
        <v/>
      </c>
      <c r="T1877" s="224" t="str">
        <f ca="1">IF(B1877="","",IF(ISERROR(MATCH($J1877,SorP!$B$1:$B$6230,0)),"",INDIRECT("'SorP'!$A$"&amp;MATCH($J1877,SorP!$B$1:$B$6230,0))))</f>
        <v/>
      </c>
      <c r="U1877" s="239"/>
      <c r="V1877" s="269" t="e">
        <f>IF(C1877="",NA(),MATCH($B1877&amp;$C1877,'Smelter Look-up'!$J:$J,0))</f>
        <v>#N/A</v>
      </c>
      <c r="W1877" s="270"/>
      <c r="X1877" s="270">
        <f t="shared" ca="1" si="67"/>
        <v>0</v>
      </c>
      <c r="Y1877" s="270"/>
      <c r="Z1877" s="270"/>
      <c r="AB1877" s="272" t="str">
        <f t="shared" si="68"/>
        <v/>
      </c>
    </row>
    <row r="1878" spans="1:28" s="271" customFormat="1" ht="20.25">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66"/>
        <v/>
      </c>
      <c r="T1878" s="224" t="str">
        <f ca="1">IF(B1878="","",IF(ISERROR(MATCH($J1878,SorP!$B$1:$B$6230,0)),"",INDIRECT("'SorP'!$A$"&amp;MATCH($J1878,SorP!$B$1:$B$6230,0))))</f>
        <v/>
      </c>
      <c r="U1878" s="239"/>
      <c r="V1878" s="269" t="e">
        <f>IF(C1878="",NA(),MATCH($B1878&amp;$C1878,'Smelter Look-up'!$J:$J,0))</f>
        <v>#N/A</v>
      </c>
      <c r="W1878" s="270"/>
      <c r="X1878" s="270">
        <f t="shared" ca="1" si="67"/>
        <v>0</v>
      </c>
      <c r="Y1878" s="270"/>
      <c r="Z1878" s="270"/>
      <c r="AB1878" s="272" t="str">
        <f t="shared" si="68"/>
        <v/>
      </c>
    </row>
    <row r="1879" spans="1:28" s="271" customFormat="1" ht="20.25">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66"/>
        <v/>
      </c>
      <c r="T1879" s="224" t="str">
        <f ca="1">IF(B1879="","",IF(ISERROR(MATCH($J1879,SorP!$B$1:$B$6230,0)),"",INDIRECT("'SorP'!$A$"&amp;MATCH($J1879,SorP!$B$1:$B$6230,0))))</f>
        <v/>
      </c>
      <c r="U1879" s="239"/>
      <c r="V1879" s="269" t="e">
        <f>IF(C1879="",NA(),MATCH($B1879&amp;$C1879,'Smelter Look-up'!$J:$J,0))</f>
        <v>#N/A</v>
      </c>
      <c r="W1879" s="270"/>
      <c r="X1879" s="270">
        <f t="shared" ca="1" si="67"/>
        <v>0</v>
      </c>
      <c r="Y1879" s="270"/>
      <c r="Z1879" s="270"/>
      <c r="AB1879" s="272" t="str">
        <f t="shared" si="68"/>
        <v/>
      </c>
    </row>
    <row r="1880" spans="1:28" s="271" customFormat="1" ht="20.25">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66"/>
        <v/>
      </c>
      <c r="T1880" s="224" t="str">
        <f ca="1">IF(B1880="","",IF(ISERROR(MATCH($J1880,SorP!$B$1:$B$6230,0)),"",INDIRECT("'SorP'!$A$"&amp;MATCH($J1880,SorP!$B$1:$B$6230,0))))</f>
        <v/>
      </c>
      <c r="U1880" s="239"/>
      <c r="V1880" s="269" t="e">
        <f>IF(C1880="",NA(),MATCH($B1880&amp;$C1880,'Smelter Look-up'!$J:$J,0))</f>
        <v>#N/A</v>
      </c>
      <c r="W1880" s="270"/>
      <c r="X1880" s="270">
        <f t="shared" ca="1" si="67"/>
        <v>0</v>
      </c>
      <c r="Y1880" s="270"/>
      <c r="Z1880" s="270"/>
      <c r="AB1880" s="272" t="str">
        <f t="shared" si="68"/>
        <v/>
      </c>
    </row>
    <row r="1881" spans="1:28" s="271" customFormat="1" ht="20.25">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66"/>
        <v/>
      </c>
      <c r="T1881" s="224" t="str">
        <f ca="1">IF(B1881="","",IF(ISERROR(MATCH($J1881,SorP!$B$1:$B$6230,0)),"",INDIRECT("'SorP'!$A$"&amp;MATCH($J1881,SorP!$B$1:$B$6230,0))))</f>
        <v/>
      </c>
      <c r="U1881" s="239"/>
      <c r="V1881" s="269" t="e">
        <f>IF(C1881="",NA(),MATCH($B1881&amp;$C1881,'Smelter Look-up'!$J:$J,0))</f>
        <v>#N/A</v>
      </c>
      <c r="W1881" s="270"/>
      <c r="X1881" s="270">
        <f t="shared" ca="1" si="67"/>
        <v>0</v>
      </c>
      <c r="Y1881" s="270"/>
      <c r="Z1881" s="270"/>
      <c r="AB1881" s="272" t="str">
        <f t="shared" si="68"/>
        <v/>
      </c>
    </row>
    <row r="1882" spans="1:28" s="271" customFormat="1" ht="20.25">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66"/>
        <v/>
      </c>
      <c r="T1882" s="224" t="str">
        <f ca="1">IF(B1882="","",IF(ISERROR(MATCH($J1882,SorP!$B$1:$B$6230,0)),"",INDIRECT("'SorP'!$A$"&amp;MATCH($J1882,SorP!$B$1:$B$6230,0))))</f>
        <v/>
      </c>
      <c r="U1882" s="239"/>
      <c r="V1882" s="269" t="e">
        <f>IF(C1882="",NA(),MATCH($B1882&amp;$C1882,'Smelter Look-up'!$J:$J,0))</f>
        <v>#N/A</v>
      </c>
      <c r="W1882" s="270"/>
      <c r="X1882" s="270">
        <f t="shared" ca="1" si="67"/>
        <v>0</v>
      </c>
      <c r="Y1882" s="270"/>
      <c r="Z1882" s="270"/>
      <c r="AB1882" s="272" t="str">
        <f t="shared" si="68"/>
        <v/>
      </c>
    </row>
    <row r="1883" spans="1:28" s="271" customFormat="1" ht="20.25">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66"/>
        <v/>
      </c>
      <c r="T1883" s="224" t="str">
        <f ca="1">IF(B1883="","",IF(ISERROR(MATCH($J1883,SorP!$B$1:$B$6230,0)),"",INDIRECT("'SorP'!$A$"&amp;MATCH($J1883,SorP!$B$1:$B$6230,0))))</f>
        <v/>
      </c>
      <c r="U1883" s="239"/>
      <c r="V1883" s="269" t="e">
        <f>IF(C1883="",NA(),MATCH($B1883&amp;$C1883,'Smelter Look-up'!$J:$J,0))</f>
        <v>#N/A</v>
      </c>
      <c r="W1883" s="270"/>
      <c r="X1883" s="270">
        <f t="shared" ca="1" si="67"/>
        <v>0</v>
      </c>
      <c r="Y1883" s="270"/>
      <c r="Z1883" s="270"/>
      <c r="AB1883" s="272" t="str">
        <f t="shared" si="68"/>
        <v/>
      </c>
    </row>
    <row r="1884" spans="1:28" s="271" customFormat="1" ht="20.25">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66"/>
        <v/>
      </c>
      <c r="T1884" s="224" t="str">
        <f ca="1">IF(B1884="","",IF(ISERROR(MATCH($J1884,SorP!$B$1:$B$6230,0)),"",INDIRECT("'SorP'!$A$"&amp;MATCH($J1884,SorP!$B$1:$B$6230,0))))</f>
        <v/>
      </c>
      <c r="U1884" s="239"/>
      <c r="V1884" s="269" t="e">
        <f>IF(C1884="",NA(),MATCH($B1884&amp;$C1884,'Smelter Look-up'!$J:$J,0))</f>
        <v>#N/A</v>
      </c>
      <c r="W1884" s="270"/>
      <c r="X1884" s="270">
        <f t="shared" ca="1" si="67"/>
        <v>0</v>
      </c>
      <c r="Y1884" s="270"/>
      <c r="Z1884" s="270"/>
      <c r="AB1884" s="272" t="str">
        <f t="shared" si="68"/>
        <v/>
      </c>
    </row>
    <row r="1885" spans="1:28" s="271" customFormat="1" ht="20.25">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66"/>
        <v/>
      </c>
      <c r="T1885" s="224" t="str">
        <f ca="1">IF(B1885="","",IF(ISERROR(MATCH($J1885,SorP!$B$1:$B$6230,0)),"",INDIRECT("'SorP'!$A$"&amp;MATCH($J1885,SorP!$B$1:$B$6230,0))))</f>
        <v/>
      </c>
      <c r="U1885" s="239"/>
      <c r="V1885" s="269" t="e">
        <f>IF(C1885="",NA(),MATCH($B1885&amp;$C1885,'Smelter Look-up'!$J:$J,0))</f>
        <v>#N/A</v>
      </c>
      <c r="W1885" s="270"/>
      <c r="X1885" s="270">
        <f t="shared" ca="1" si="67"/>
        <v>0</v>
      </c>
      <c r="Y1885" s="270"/>
      <c r="Z1885" s="270"/>
      <c r="AB1885" s="272" t="str">
        <f t="shared" si="68"/>
        <v/>
      </c>
    </row>
    <row r="1886" spans="1:28" s="271" customFormat="1" ht="20.25">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66"/>
        <v/>
      </c>
      <c r="T1886" s="224" t="str">
        <f ca="1">IF(B1886="","",IF(ISERROR(MATCH($J1886,SorP!$B$1:$B$6230,0)),"",INDIRECT("'SorP'!$A$"&amp;MATCH($J1886,SorP!$B$1:$B$6230,0))))</f>
        <v/>
      </c>
      <c r="U1886" s="239"/>
      <c r="V1886" s="269" t="e">
        <f>IF(C1886="",NA(),MATCH($B1886&amp;$C1886,'Smelter Look-up'!$J:$J,0))</f>
        <v>#N/A</v>
      </c>
      <c r="W1886" s="270"/>
      <c r="X1886" s="270">
        <f t="shared" ca="1" si="67"/>
        <v>0</v>
      </c>
      <c r="Y1886" s="270"/>
      <c r="Z1886" s="270"/>
      <c r="AB1886" s="272" t="str">
        <f t="shared" si="68"/>
        <v/>
      </c>
    </row>
    <row r="1887" spans="1:28" s="271" customFormat="1" ht="20.25">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66"/>
        <v/>
      </c>
      <c r="T1887" s="224" t="str">
        <f ca="1">IF(B1887="","",IF(ISERROR(MATCH($J1887,SorP!$B$1:$B$6230,0)),"",INDIRECT("'SorP'!$A$"&amp;MATCH($J1887,SorP!$B$1:$B$6230,0))))</f>
        <v/>
      </c>
      <c r="U1887" s="239"/>
      <c r="V1887" s="269" t="e">
        <f>IF(C1887="",NA(),MATCH($B1887&amp;$C1887,'Smelter Look-up'!$J:$J,0))</f>
        <v>#N/A</v>
      </c>
      <c r="W1887" s="270"/>
      <c r="X1887" s="270">
        <f t="shared" ca="1" si="67"/>
        <v>0</v>
      </c>
      <c r="Y1887" s="270"/>
      <c r="Z1887" s="270"/>
      <c r="AB1887" s="272" t="str">
        <f t="shared" si="68"/>
        <v/>
      </c>
    </row>
    <row r="1888" spans="1:28" s="271" customFormat="1" ht="20.25">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66"/>
        <v/>
      </c>
      <c r="T1888" s="224" t="str">
        <f ca="1">IF(B1888="","",IF(ISERROR(MATCH($J1888,SorP!$B$1:$B$6230,0)),"",INDIRECT("'SorP'!$A$"&amp;MATCH($J1888,SorP!$B$1:$B$6230,0))))</f>
        <v/>
      </c>
      <c r="U1888" s="239"/>
      <c r="V1888" s="269" t="e">
        <f>IF(C1888="",NA(),MATCH($B1888&amp;$C1888,'Smelter Look-up'!$J:$J,0))</f>
        <v>#N/A</v>
      </c>
      <c r="W1888" s="270"/>
      <c r="X1888" s="270">
        <f t="shared" ca="1" si="67"/>
        <v>0</v>
      </c>
      <c r="Y1888" s="270"/>
      <c r="Z1888" s="270"/>
      <c r="AB1888" s="272" t="str">
        <f t="shared" si="68"/>
        <v/>
      </c>
    </row>
    <row r="1889" spans="1:28" s="271" customFormat="1" ht="20.25">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66"/>
        <v/>
      </c>
      <c r="T1889" s="224" t="str">
        <f ca="1">IF(B1889="","",IF(ISERROR(MATCH($J1889,SorP!$B$1:$B$6230,0)),"",INDIRECT("'SorP'!$A$"&amp;MATCH($J1889,SorP!$B$1:$B$6230,0))))</f>
        <v/>
      </c>
      <c r="U1889" s="239"/>
      <c r="V1889" s="269" t="e">
        <f>IF(C1889="",NA(),MATCH($B1889&amp;$C1889,'Smelter Look-up'!$J:$J,0))</f>
        <v>#N/A</v>
      </c>
      <c r="W1889" s="270"/>
      <c r="X1889" s="270">
        <f t="shared" ca="1" si="67"/>
        <v>0</v>
      </c>
      <c r="Y1889" s="270"/>
      <c r="Z1889" s="270"/>
      <c r="AB1889" s="272" t="str">
        <f t="shared" si="68"/>
        <v/>
      </c>
    </row>
    <row r="1890" spans="1:28" s="271" customFormat="1" ht="20.25">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66"/>
        <v/>
      </c>
      <c r="T1890" s="224" t="str">
        <f ca="1">IF(B1890="","",IF(ISERROR(MATCH($J1890,SorP!$B$1:$B$6230,0)),"",INDIRECT("'SorP'!$A$"&amp;MATCH($J1890,SorP!$B$1:$B$6230,0))))</f>
        <v/>
      </c>
      <c r="U1890" s="239"/>
      <c r="V1890" s="269" t="e">
        <f>IF(C1890="",NA(),MATCH($B1890&amp;$C1890,'Smelter Look-up'!$J:$J,0))</f>
        <v>#N/A</v>
      </c>
      <c r="W1890" s="270"/>
      <c r="X1890" s="270">
        <f t="shared" ca="1" si="67"/>
        <v>0</v>
      </c>
      <c r="Y1890" s="270"/>
      <c r="Z1890" s="270"/>
      <c r="AB1890" s="272" t="str">
        <f t="shared" si="68"/>
        <v/>
      </c>
    </row>
    <row r="1891" spans="1:28" s="271" customFormat="1" ht="20.25">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66"/>
        <v/>
      </c>
      <c r="T1891" s="224" t="str">
        <f ca="1">IF(B1891="","",IF(ISERROR(MATCH($J1891,SorP!$B$1:$B$6230,0)),"",INDIRECT("'SorP'!$A$"&amp;MATCH($J1891,SorP!$B$1:$B$6230,0))))</f>
        <v/>
      </c>
      <c r="U1891" s="239"/>
      <c r="V1891" s="269" t="e">
        <f>IF(C1891="",NA(),MATCH($B1891&amp;$C1891,'Smelter Look-up'!$J:$J,0))</f>
        <v>#N/A</v>
      </c>
      <c r="W1891" s="270"/>
      <c r="X1891" s="270">
        <f t="shared" ca="1" si="67"/>
        <v>0</v>
      </c>
      <c r="Y1891" s="270"/>
      <c r="Z1891" s="270"/>
      <c r="AB1891" s="272" t="str">
        <f t="shared" si="68"/>
        <v/>
      </c>
    </row>
    <row r="1892" spans="1:28" s="271" customFormat="1" ht="20.25">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ca="1" si="66"/>
        <v/>
      </c>
      <c r="T1892" s="224" t="str">
        <f ca="1">IF(B1892="","",IF(ISERROR(MATCH($J1892,SorP!$B$1:$B$6230,0)),"",INDIRECT("'SorP'!$A$"&amp;MATCH($J1892,SorP!$B$1:$B$6230,0))))</f>
        <v/>
      </c>
      <c r="U1892" s="239"/>
      <c r="V1892" s="269" t="e">
        <f>IF(C1892="",NA(),MATCH($B1892&amp;$C1892,'Smelter Look-up'!$J:$J,0))</f>
        <v>#N/A</v>
      </c>
      <c r="W1892" s="270"/>
      <c r="X1892" s="270">
        <f t="shared" ca="1" si="67"/>
        <v>0</v>
      </c>
      <c r="Y1892" s="270"/>
      <c r="Z1892" s="270"/>
      <c r="AB1892" s="272" t="str">
        <f t="shared" si="68"/>
        <v/>
      </c>
    </row>
    <row r="1893" spans="1:28" s="271" customFormat="1" ht="20.25">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ref="S1893:S1956" ca="1" si="69">IF(B1893="","",IF(ISERROR(MATCH($E1893,CL,0)),"Unknown",INDIRECT("'C'!$A$"&amp;MATCH($E1893,CL,0)+1)))</f>
        <v/>
      </c>
      <c r="T1893" s="224" t="str">
        <f ca="1">IF(B1893="","",IF(ISERROR(MATCH($J1893,SorP!$B$1:$B$6230,0)),"",INDIRECT("'SorP'!$A$"&amp;MATCH($J1893,SorP!$B$1:$B$6230,0))))</f>
        <v/>
      </c>
      <c r="U1893" s="239"/>
      <c r="V1893" s="269" t="e">
        <f>IF(C1893="",NA(),MATCH($B1893&amp;$C1893,'Smelter Look-up'!$J:$J,0))</f>
        <v>#N/A</v>
      </c>
      <c r="W1893" s="270"/>
      <c r="X1893" s="270">
        <f t="shared" ref="X1893:X1956" ca="1" si="70">IF(AND(C1893="Smelter not listed",OR(LEN(D1893)=0,LEN(E1893)=0)),1,0)</f>
        <v>0</v>
      </c>
      <c r="Y1893" s="270"/>
      <c r="Z1893" s="270"/>
      <c r="AB1893" s="272" t="str">
        <f t="shared" ref="AB1893:AB1956" si="71">B1893&amp;C1893</f>
        <v/>
      </c>
    </row>
    <row r="1894" spans="1:28" s="271" customFormat="1" ht="20.25">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69"/>
        <v/>
      </c>
      <c r="T1894" s="224" t="str">
        <f ca="1">IF(B1894="","",IF(ISERROR(MATCH($J1894,SorP!$B$1:$B$6230,0)),"",INDIRECT("'SorP'!$A$"&amp;MATCH($J1894,SorP!$B$1:$B$6230,0))))</f>
        <v/>
      </c>
      <c r="U1894" s="239"/>
      <c r="V1894" s="269" t="e">
        <f>IF(C1894="",NA(),MATCH($B1894&amp;$C1894,'Smelter Look-up'!$J:$J,0))</f>
        <v>#N/A</v>
      </c>
      <c r="W1894" s="270"/>
      <c r="X1894" s="270">
        <f t="shared" ca="1" si="70"/>
        <v>0</v>
      </c>
      <c r="Y1894" s="270"/>
      <c r="Z1894" s="270"/>
      <c r="AB1894" s="272" t="str">
        <f t="shared" si="71"/>
        <v/>
      </c>
    </row>
    <row r="1895" spans="1:28" s="271" customFormat="1" ht="20.25">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69"/>
        <v/>
      </c>
      <c r="T1895" s="224" t="str">
        <f ca="1">IF(B1895="","",IF(ISERROR(MATCH($J1895,SorP!$B$1:$B$6230,0)),"",INDIRECT("'SorP'!$A$"&amp;MATCH($J1895,SorP!$B$1:$B$6230,0))))</f>
        <v/>
      </c>
      <c r="U1895" s="239"/>
      <c r="V1895" s="269" t="e">
        <f>IF(C1895="",NA(),MATCH($B1895&amp;$C1895,'Smelter Look-up'!$J:$J,0))</f>
        <v>#N/A</v>
      </c>
      <c r="W1895" s="270"/>
      <c r="X1895" s="270">
        <f t="shared" ca="1" si="70"/>
        <v>0</v>
      </c>
      <c r="Y1895" s="270"/>
      <c r="Z1895" s="270"/>
      <c r="AB1895" s="272" t="str">
        <f t="shared" si="71"/>
        <v/>
      </c>
    </row>
    <row r="1896" spans="1:28" s="271" customFormat="1" ht="20.25">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69"/>
        <v/>
      </c>
      <c r="T1896" s="224" t="str">
        <f ca="1">IF(B1896="","",IF(ISERROR(MATCH($J1896,SorP!$B$1:$B$6230,0)),"",INDIRECT("'SorP'!$A$"&amp;MATCH($J1896,SorP!$B$1:$B$6230,0))))</f>
        <v/>
      </c>
      <c r="U1896" s="239"/>
      <c r="V1896" s="269" t="e">
        <f>IF(C1896="",NA(),MATCH($B1896&amp;$C1896,'Smelter Look-up'!$J:$J,0))</f>
        <v>#N/A</v>
      </c>
      <c r="W1896" s="270"/>
      <c r="X1896" s="270">
        <f t="shared" ca="1" si="70"/>
        <v>0</v>
      </c>
      <c r="Y1896" s="270"/>
      <c r="Z1896" s="270"/>
      <c r="AB1896" s="272" t="str">
        <f t="shared" si="71"/>
        <v/>
      </c>
    </row>
    <row r="1897" spans="1:28" s="271" customFormat="1" ht="20.25">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69"/>
        <v/>
      </c>
      <c r="T1897" s="224" t="str">
        <f ca="1">IF(B1897="","",IF(ISERROR(MATCH($J1897,SorP!$B$1:$B$6230,0)),"",INDIRECT("'SorP'!$A$"&amp;MATCH($J1897,SorP!$B$1:$B$6230,0))))</f>
        <v/>
      </c>
      <c r="U1897" s="239"/>
      <c r="V1897" s="269" t="e">
        <f>IF(C1897="",NA(),MATCH($B1897&amp;$C1897,'Smelter Look-up'!$J:$J,0))</f>
        <v>#N/A</v>
      </c>
      <c r="W1897" s="270"/>
      <c r="X1897" s="270">
        <f t="shared" ca="1" si="70"/>
        <v>0</v>
      </c>
      <c r="Y1897" s="270"/>
      <c r="Z1897" s="270"/>
      <c r="AB1897" s="272" t="str">
        <f t="shared" si="71"/>
        <v/>
      </c>
    </row>
    <row r="1898" spans="1:28" s="271" customFormat="1" ht="20.25">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69"/>
        <v/>
      </c>
      <c r="T1898" s="224" t="str">
        <f ca="1">IF(B1898="","",IF(ISERROR(MATCH($J1898,SorP!$B$1:$B$6230,0)),"",INDIRECT("'SorP'!$A$"&amp;MATCH($J1898,SorP!$B$1:$B$6230,0))))</f>
        <v/>
      </c>
      <c r="U1898" s="239"/>
      <c r="V1898" s="269" t="e">
        <f>IF(C1898="",NA(),MATCH($B1898&amp;$C1898,'Smelter Look-up'!$J:$J,0))</f>
        <v>#N/A</v>
      </c>
      <c r="W1898" s="270"/>
      <c r="X1898" s="270">
        <f t="shared" ca="1" si="70"/>
        <v>0</v>
      </c>
      <c r="Y1898" s="270"/>
      <c r="Z1898" s="270"/>
      <c r="AB1898" s="272" t="str">
        <f t="shared" si="71"/>
        <v/>
      </c>
    </row>
    <row r="1899" spans="1:28" s="271" customFormat="1" ht="20.25">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69"/>
        <v/>
      </c>
      <c r="T1899" s="224" t="str">
        <f ca="1">IF(B1899="","",IF(ISERROR(MATCH($J1899,SorP!$B$1:$B$6230,0)),"",INDIRECT("'SorP'!$A$"&amp;MATCH($J1899,SorP!$B$1:$B$6230,0))))</f>
        <v/>
      </c>
      <c r="U1899" s="239"/>
      <c r="V1899" s="269" t="e">
        <f>IF(C1899="",NA(),MATCH($B1899&amp;$C1899,'Smelter Look-up'!$J:$J,0))</f>
        <v>#N/A</v>
      </c>
      <c r="W1899" s="270"/>
      <c r="X1899" s="270">
        <f t="shared" ca="1" si="70"/>
        <v>0</v>
      </c>
      <c r="Y1899" s="270"/>
      <c r="Z1899" s="270"/>
      <c r="AB1899" s="272" t="str">
        <f t="shared" si="71"/>
        <v/>
      </c>
    </row>
    <row r="1900" spans="1:28" s="271" customFormat="1" ht="20.25">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69"/>
        <v/>
      </c>
      <c r="T1900" s="224" t="str">
        <f ca="1">IF(B1900="","",IF(ISERROR(MATCH($J1900,SorP!$B$1:$B$6230,0)),"",INDIRECT("'SorP'!$A$"&amp;MATCH($J1900,SorP!$B$1:$B$6230,0))))</f>
        <v/>
      </c>
      <c r="U1900" s="239"/>
      <c r="V1900" s="269" t="e">
        <f>IF(C1900="",NA(),MATCH($B1900&amp;$C1900,'Smelter Look-up'!$J:$J,0))</f>
        <v>#N/A</v>
      </c>
      <c r="W1900" s="270"/>
      <c r="X1900" s="270">
        <f t="shared" ca="1" si="70"/>
        <v>0</v>
      </c>
      <c r="Y1900" s="270"/>
      <c r="Z1900" s="270"/>
      <c r="AB1900" s="272" t="str">
        <f t="shared" si="71"/>
        <v/>
      </c>
    </row>
    <row r="1901" spans="1:28" s="271" customFormat="1" ht="20.25">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69"/>
        <v/>
      </c>
      <c r="T1901" s="224" t="str">
        <f ca="1">IF(B1901="","",IF(ISERROR(MATCH($J1901,SorP!$B$1:$B$6230,0)),"",INDIRECT("'SorP'!$A$"&amp;MATCH($J1901,SorP!$B$1:$B$6230,0))))</f>
        <v/>
      </c>
      <c r="U1901" s="239"/>
      <c r="V1901" s="269" t="e">
        <f>IF(C1901="",NA(),MATCH($B1901&amp;$C1901,'Smelter Look-up'!$J:$J,0))</f>
        <v>#N/A</v>
      </c>
      <c r="W1901" s="270"/>
      <c r="X1901" s="270">
        <f t="shared" ca="1" si="70"/>
        <v>0</v>
      </c>
      <c r="Y1901" s="270"/>
      <c r="Z1901" s="270"/>
      <c r="AB1901" s="272" t="str">
        <f t="shared" si="71"/>
        <v/>
      </c>
    </row>
    <row r="1902" spans="1:28" s="271" customFormat="1" ht="20.25">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69"/>
        <v/>
      </c>
      <c r="T1902" s="224" t="str">
        <f ca="1">IF(B1902="","",IF(ISERROR(MATCH($J1902,SorP!$B$1:$B$6230,0)),"",INDIRECT("'SorP'!$A$"&amp;MATCH($J1902,SorP!$B$1:$B$6230,0))))</f>
        <v/>
      </c>
      <c r="U1902" s="239"/>
      <c r="V1902" s="269" t="e">
        <f>IF(C1902="",NA(),MATCH($B1902&amp;$C1902,'Smelter Look-up'!$J:$J,0))</f>
        <v>#N/A</v>
      </c>
      <c r="W1902" s="270"/>
      <c r="X1902" s="270">
        <f t="shared" ca="1" si="70"/>
        <v>0</v>
      </c>
      <c r="Y1902" s="270"/>
      <c r="Z1902" s="270"/>
      <c r="AB1902" s="272" t="str">
        <f t="shared" si="71"/>
        <v/>
      </c>
    </row>
    <row r="1903" spans="1:28" s="271" customFormat="1" ht="20.25">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69"/>
        <v/>
      </c>
      <c r="T1903" s="224" t="str">
        <f ca="1">IF(B1903="","",IF(ISERROR(MATCH($J1903,SorP!$B$1:$B$6230,0)),"",INDIRECT("'SorP'!$A$"&amp;MATCH($J1903,SorP!$B$1:$B$6230,0))))</f>
        <v/>
      </c>
      <c r="U1903" s="239"/>
      <c r="V1903" s="269" t="e">
        <f>IF(C1903="",NA(),MATCH($B1903&amp;$C1903,'Smelter Look-up'!$J:$J,0))</f>
        <v>#N/A</v>
      </c>
      <c r="W1903" s="270"/>
      <c r="X1903" s="270">
        <f t="shared" ca="1" si="70"/>
        <v>0</v>
      </c>
      <c r="Y1903" s="270"/>
      <c r="Z1903" s="270"/>
      <c r="AB1903" s="272" t="str">
        <f t="shared" si="71"/>
        <v/>
      </c>
    </row>
    <row r="1904" spans="1:28" s="271" customFormat="1" ht="20.25">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69"/>
        <v/>
      </c>
      <c r="T1904" s="224" t="str">
        <f ca="1">IF(B1904="","",IF(ISERROR(MATCH($J1904,SorP!$B$1:$B$6230,0)),"",INDIRECT("'SorP'!$A$"&amp;MATCH($J1904,SorP!$B$1:$B$6230,0))))</f>
        <v/>
      </c>
      <c r="U1904" s="239"/>
      <c r="V1904" s="269" t="e">
        <f>IF(C1904="",NA(),MATCH($B1904&amp;$C1904,'Smelter Look-up'!$J:$J,0))</f>
        <v>#N/A</v>
      </c>
      <c r="W1904" s="270"/>
      <c r="X1904" s="270">
        <f t="shared" ca="1" si="70"/>
        <v>0</v>
      </c>
      <c r="Y1904" s="270"/>
      <c r="Z1904" s="270"/>
      <c r="AB1904" s="272" t="str">
        <f t="shared" si="71"/>
        <v/>
      </c>
    </row>
    <row r="1905" spans="1:28" s="271" customFormat="1" ht="20.25">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69"/>
        <v/>
      </c>
      <c r="T1905" s="224" t="str">
        <f ca="1">IF(B1905="","",IF(ISERROR(MATCH($J1905,SorP!$B$1:$B$6230,0)),"",INDIRECT("'SorP'!$A$"&amp;MATCH($J1905,SorP!$B$1:$B$6230,0))))</f>
        <v/>
      </c>
      <c r="U1905" s="239"/>
      <c r="V1905" s="269" t="e">
        <f>IF(C1905="",NA(),MATCH($B1905&amp;$C1905,'Smelter Look-up'!$J:$J,0))</f>
        <v>#N/A</v>
      </c>
      <c r="W1905" s="270"/>
      <c r="X1905" s="270">
        <f t="shared" ca="1" si="70"/>
        <v>0</v>
      </c>
      <c r="Y1905" s="270"/>
      <c r="Z1905" s="270"/>
      <c r="AB1905" s="272" t="str">
        <f t="shared" si="71"/>
        <v/>
      </c>
    </row>
    <row r="1906" spans="1:28" s="271" customFormat="1" ht="20.25">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69"/>
        <v/>
      </c>
      <c r="T1906" s="224" t="str">
        <f ca="1">IF(B1906="","",IF(ISERROR(MATCH($J1906,SorP!$B$1:$B$6230,0)),"",INDIRECT("'SorP'!$A$"&amp;MATCH($J1906,SorP!$B$1:$B$6230,0))))</f>
        <v/>
      </c>
      <c r="U1906" s="239"/>
      <c r="V1906" s="269" t="e">
        <f>IF(C1906="",NA(),MATCH($B1906&amp;$C1906,'Smelter Look-up'!$J:$J,0))</f>
        <v>#N/A</v>
      </c>
      <c r="W1906" s="270"/>
      <c r="X1906" s="270">
        <f t="shared" ca="1" si="70"/>
        <v>0</v>
      </c>
      <c r="Y1906" s="270"/>
      <c r="Z1906" s="270"/>
      <c r="AB1906" s="272" t="str">
        <f t="shared" si="71"/>
        <v/>
      </c>
    </row>
    <row r="1907" spans="1:28" s="271" customFormat="1" ht="20.25">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69"/>
        <v/>
      </c>
      <c r="T1907" s="224" t="str">
        <f ca="1">IF(B1907="","",IF(ISERROR(MATCH($J1907,SorP!$B$1:$B$6230,0)),"",INDIRECT("'SorP'!$A$"&amp;MATCH($J1907,SorP!$B$1:$B$6230,0))))</f>
        <v/>
      </c>
      <c r="U1907" s="239"/>
      <c r="V1907" s="269" t="e">
        <f>IF(C1907="",NA(),MATCH($B1907&amp;$C1907,'Smelter Look-up'!$J:$J,0))</f>
        <v>#N/A</v>
      </c>
      <c r="W1907" s="270"/>
      <c r="X1907" s="270">
        <f t="shared" ca="1" si="70"/>
        <v>0</v>
      </c>
      <c r="Y1907" s="270"/>
      <c r="Z1907" s="270"/>
      <c r="AB1907" s="272" t="str">
        <f t="shared" si="71"/>
        <v/>
      </c>
    </row>
    <row r="1908" spans="1:28" s="271" customFormat="1" ht="20.25">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69"/>
        <v/>
      </c>
      <c r="T1908" s="224" t="str">
        <f ca="1">IF(B1908="","",IF(ISERROR(MATCH($J1908,SorP!$B$1:$B$6230,0)),"",INDIRECT("'SorP'!$A$"&amp;MATCH($J1908,SorP!$B$1:$B$6230,0))))</f>
        <v/>
      </c>
      <c r="U1908" s="239"/>
      <c r="V1908" s="269" t="e">
        <f>IF(C1908="",NA(),MATCH($B1908&amp;$C1908,'Smelter Look-up'!$J:$J,0))</f>
        <v>#N/A</v>
      </c>
      <c r="W1908" s="270"/>
      <c r="X1908" s="270">
        <f t="shared" ca="1" si="70"/>
        <v>0</v>
      </c>
      <c r="Y1908" s="270"/>
      <c r="Z1908" s="270"/>
      <c r="AB1908" s="272" t="str">
        <f t="shared" si="71"/>
        <v/>
      </c>
    </row>
    <row r="1909" spans="1:28" s="271" customFormat="1" ht="20.25">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69"/>
        <v/>
      </c>
      <c r="T1909" s="224" t="str">
        <f ca="1">IF(B1909="","",IF(ISERROR(MATCH($J1909,SorP!$B$1:$B$6230,0)),"",INDIRECT("'SorP'!$A$"&amp;MATCH($J1909,SorP!$B$1:$B$6230,0))))</f>
        <v/>
      </c>
      <c r="U1909" s="239"/>
      <c r="V1909" s="269" t="e">
        <f>IF(C1909="",NA(),MATCH($B1909&amp;$C1909,'Smelter Look-up'!$J:$J,0))</f>
        <v>#N/A</v>
      </c>
      <c r="W1909" s="270"/>
      <c r="X1909" s="270">
        <f t="shared" ca="1" si="70"/>
        <v>0</v>
      </c>
      <c r="Y1909" s="270"/>
      <c r="Z1909" s="270"/>
      <c r="AB1909" s="272" t="str">
        <f t="shared" si="71"/>
        <v/>
      </c>
    </row>
    <row r="1910" spans="1:28" s="271" customFormat="1" ht="20.25">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69"/>
        <v/>
      </c>
      <c r="T1910" s="224" t="str">
        <f ca="1">IF(B1910="","",IF(ISERROR(MATCH($J1910,SorP!$B$1:$B$6230,0)),"",INDIRECT("'SorP'!$A$"&amp;MATCH($J1910,SorP!$B$1:$B$6230,0))))</f>
        <v/>
      </c>
      <c r="U1910" s="239"/>
      <c r="V1910" s="269" t="e">
        <f>IF(C1910="",NA(),MATCH($B1910&amp;$C1910,'Smelter Look-up'!$J:$J,0))</f>
        <v>#N/A</v>
      </c>
      <c r="W1910" s="270"/>
      <c r="X1910" s="270">
        <f t="shared" ca="1" si="70"/>
        <v>0</v>
      </c>
      <c r="Y1910" s="270"/>
      <c r="Z1910" s="270"/>
      <c r="AB1910" s="272" t="str">
        <f t="shared" si="71"/>
        <v/>
      </c>
    </row>
    <row r="1911" spans="1:28" s="271" customFormat="1" ht="20.25">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69"/>
        <v/>
      </c>
      <c r="T1911" s="224" t="str">
        <f ca="1">IF(B1911="","",IF(ISERROR(MATCH($J1911,SorP!$B$1:$B$6230,0)),"",INDIRECT("'SorP'!$A$"&amp;MATCH($J1911,SorP!$B$1:$B$6230,0))))</f>
        <v/>
      </c>
      <c r="U1911" s="239"/>
      <c r="V1911" s="269" t="e">
        <f>IF(C1911="",NA(),MATCH($B1911&amp;$C1911,'Smelter Look-up'!$J:$J,0))</f>
        <v>#N/A</v>
      </c>
      <c r="W1911" s="270"/>
      <c r="X1911" s="270">
        <f t="shared" ca="1" si="70"/>
        <v>0</v>
      </c>
      <c r="Y1911" s="270"/>
      <c r="Z1911" s="270"/>
      <c r="AB1911" s="272" t="str">
        <f t="shared" si="71"/>
        <v/>
      </c>
    </row>
    <row r="1912" spans="1:28" s="271" customFormat="1" ht="20.25">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69"/>
        <v/>
      </c>
      <c r="T1912" s="224" t="str">
        <f ca="1">IF(B1912="","",IF(ISERROR(MATCH($J1912,SorP!$B$1:$B$6230,0)),"",INDIRECT("'SorP'!$A$"&amp;MATCH($J1912,SorP!$B$1:$B$6230,0))))</f>
        <v/>
      </c>
      <c r="U1912" s="239"/>
      <c r="V1912" s="269" t="e">
        <f>IF(C1912="",NA(),MATCH($B1912&amp;$C1912,'Smelter Look-up'!$J:$J,0))</f>
        <v>#N/A</v>
      </c>
      <c r="W1912" s="270"/>
      <c r="X1912" s="270">
        <f t="shared" ca="1" si="70"/>
        <v>0</v>
      </c>
      <c r="Y1912" s="270"/>
      <c r="Z1912" s="270"/>
      <c r="AB1912" s="272" t="str">
        <f t="shared" si="71"/>
        <v/>
      </c>
    </row>
    <row r="1913" spans="1:28" s="271" customFormat="1" ht="20.25">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69"/>
        <v/>
      </c>
      <c r="T1913" s="224" t="str">
        <f ca="1">IF(B1913="","",IF(ISERROR(MATCH($J1913,SorP!$B$1:$B$6230,0)),"",INDIRECT("'SorP'!$A$"&amp;MATCH($J1913,SorP!$B$1:$B$6230,0))))</f>
        <v/>
      </c>
      <c r="U1913" s="239"/>
      <c r="V1913" s="269" t="e">
        <f>IF(C1913="",NA(),MATCH($B1913&amp;$C1913,'Smelter Look-up'!$J:$J,0))</f>
        <v>#N/A</v>
      </c>
      <c r="W1913" s="270"/>
      <c r="X1913" s="270">
        <f t="shared" ca="1" si="70"/>
        <v>0</v>
      </c>
      <c r="Y1913" s="270"/>
      <c r="Z1913" s="270"/>
      <c r="AB1913" s="272" t="str">
        <f t="shared" si="71"/>
        <v/>
      </c>
    </row>
    <row r="1914" spans="1:28" s="271" customFormat="1" ht="20.25">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69"/>
        <v/>
      </c>
      <c r="T1914" s="224" t="str">
        <f ca="1">IF(B1914="","",IF(ISERROR(MATCH($J1914,SorP!$B$1:$B$6230,0)),"",INDIRECT("'SorP'!$A$"&amp;MATCH($J1914,SorP!$B$1:$B$6230,0))))</f>
        <v/>
      </c>
      <c r="U1914" s="239"/>
      <c r="V1914" s="269" t="e">
        <f>IF(C1914="",NA(),MATCH($B1914&amp;$C1914,'Smelter Look-up'!$J:$J,0))</f>
        <v>#N/A</v>
      </c>
      <c r="W1914" s="270"/>
      <c r="X1914" s="270">
        <f t="shared" ca="1" si="70"/>
        <v>0</v>
      </c>
      <c r="Y1914" s="270"/>
      <c r="Z1914" s="270"/>
      <c r="AB1914" s="272" t="str">
        <f t="shared" si="71"/>
        <v/>
      </c>
    </row>
    <row r="1915" spans="1:28" s="271" customFormat="1" ht="20.25">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69"/>
        <v/>
      </c>
      <c r="T1915" s="224" t="str">
        <f ca="1">IF(B1915="","",IF(ISERROR(MATCH($J1915,SorP!$B$1:$B$6230,0)),"",INDIRECT("'SorP'!$A$"&amp;MATCH($J1915,SorP!$B$1:$B$6230,0))))</f>
        <v/>
      </c>
      <c r="U1915" s="239"/>
      <c r="V1915" s="269" t="e">
        <f>IF(C1915="",NA(),MATCH($B1915&amp;$C1915,'Smelter Look-up'!$J:$J,0))</f>
        <v>#N/A</v>
      </c>
      <c r="W1915" s="270"/>
      <c r="X1915" s="270">
        <f t="shared" ca="1" si="70"/>
        <v>0</v>
      </c>
      <c r="Y1915" s="270"/>
      <c r="Z1915" s="270"/>
      <c r="AB1915" s="272" t="str">
        <f t="shared" si="71"/>
        <v/>
      </c>
    </row>
    <row r="1916" spans="1:28" s="271" customFormat="1" ht="20.25">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69"/>
        <v/>
      </c>
      <c r="T1916" s="224" t="str">
        <f ca="1">IF(B1916="","",IF(ISERROR(MATCH($J1916,SorP!$B$1:$B$6230,0)),"",INDIRECT("'SorP'!$A$"&amp;MATCH($J1916,SorP!$B$1:$B$6230,0))))</f>
        <v/>
      </c>
      <c r="U1916" s="239"/>
      <c r="V1916" s="269" t="e">
        <f>IF(C1916="",NA(),MATCH($B1916&amp;$C1916,'Smelter Look-up'!$J:$J,0))</f>
        <v>#N/A</v>
      </c>
      <c r="W1916" s="270"/>
      <c r="X1916" s="270">
        <f t="shared" ca="1" si="70"/>
        <v>0</v>
      </c>
      <c r="Y1916" s="270"/>
      <c r="Z1916" s="270"/>
      <c r="AB1916" s="272" t="str">
        <f t="shared" si="71"/>
        <v/>
      </c>
    </row>
    <row r="1917" spans="1:28" s="271" customFormat="1" ht="20.25">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69"/>
        <v/>
      </c>
      <c r="T1917" s="224" t="str">
        <f ca="1">IF(B1917="","",IF(ISERROR(MATCH($J1917,SorP!$B$1:$B$6230,0)),"",INDIRECT("'SorP'!$A$"&amp;MATCH($J1917,SorP!$B$1:$B$6230,0))))</f>
        <v/>
      </c>
      <c r="U1917" s="239"/>
      <c r="V1917" s="269" t="e">
        <f>IF(C1917="",NA(),MATCH($B1917&amp;$C1917,'Smelter Look-up'!$J:$J,0))</f>
        <v>#N/A</v>
      </c>
      <c r="W1917" s="270"/>
      <c r="X1917" s="270">
        <f t="shared" ca="1" si="70"/>
        <v>0</v>
      </c>
      <c r="Y1917" s="270"/>
      <c r="Z1917" s="270"/>
      <c r="AB1917" s="272" t="str">
        <f t="shared" si="71"/>
        <v/>
      </c>
    </row>
    <row r="1918" spans="1:28" s="271" customFormat="1" ht="20.25">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69"/>
        <v/>
      </c>
      <c r="T1918" s="224" t="str">
        <f ca="1">IF(B1918="","",IF(ISERROR(MATCH($J1918,SorP!$B$1:$B$6230,0)),"",INDIRECT("'SorP'!$A$"&amp;MATCH($J1918,SorP!$B$1:$B$6230,0))))</f>
        <v/>
      </c>
      <c r="U1918" s="239"/>
      <c r="V1918" s="269" t="e">
        <f>IF(C1918="",NA(),MATCH($B1918&amp;$C1918,'Smelter Look-up'!$J:$J,0))</f>
        <v>#N/A</v>
      </c>
      <c r="W1918" s="270"/>
      <c r="X1918" s="270">
        <f t="shared" ca="1" si="70"/>
        <v>0</v>
      </c>
      <c r="Y1918" s="270"/>
      <c r="Z1918" s="270"/>
      <c r="AB1918" s="272" t="str">
        <f t="shared" si="71"/>
        <v/>
      </c>
    </row>
    <row r="1919" spans="1:28" s="271" customFormat="1" ht="20.25">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69"/>
        <v/>
      </c>
      <c r="T1919" s="224" t="str">
        <f ca="1">IF(B1919="","",IF(ISERROR(MATCH($J1919,SorP!$B$1:$B$6230,0)),"",INDIRECT("'SorP'!$A$"&amp;MATCH($J1919,SorP!$B$1:$B$6230,0))))</f>
        <v/>
      </c>
      <c r="U1919" s="239"/>
      <c r="V1919" s="269" t="e">
        <f>IF(C1919="",NA(),MATCH($B1919&amp;$C1919,'Smelter Look-up'!$J:$J,0))</f>
        <v>#N/A</v>
      </c>
      <c r="W1919" s="270"/>
      <c r="X1919" s="270">
        <f t="shared" ca="1" si="70"/>
        <v>0</v>
      </c>
      <c r="Y1919" s="270"/>
      <c r="Z1919" s="270"/>
      <c r="AB1919" s="272" t="str">
        <f t="shared" si="71"/>
        <v/>
      </c>
    </row>
    <row r="1920" spans="1:28" s="271" customFormat="1" ht="20.25">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69"/>
        <v/>
      </c>
      <c r="T1920" s="224" t="str">
        <f ca="1">IF(B1920="","",IF(ISERROR(MATCH($J1920,SorP!$B$1:$B$6230,0)),"",INDIRECT("'SorP'!$A$"&amp;MATCH($J1920,SorP!$B$1:$B$6230,0))))</f>
        <v/>
      </c>
      <c r="U1920" s="239"/>
      <c r="V1920" s="269" t="e">
        <f>IF(C1920="",NA(),MATCH($B1920&amp;$C1920,'Smelter Look-up'!$J:$J,0))</f>
        <v>#N/A</v>
      </c>
      <c r="W1920" s="270"/>
      <c r="X1920" s="270">
        <f t="shared" ca="1" si="70"/>
        <v>0</v>
      </c>
      <c r="Y1920" s="270"/>
      <c r="Z1920" s="270"/>
      <c r="AB1920" s="272" t="str">
        <f t="shared" si="71"/>
        <v/>
      </c>
    </row>
    <row r="1921" spans="1:28" s="271" customFormat="1" ht="20.25">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69"/>
        <v/>
      </c>
      <c r="T1921" s="224" t="str">
        <f ca="1">IF(B1921="","",IF(ISERROR(MATCH($J1921,SorP!$B$1:$B$6230,0)),"",INDIRECT("'SorP'!$A$"&amp;MATCH($J1921,SorP!$B$1:$B$6230,0))))</f>
        <v/>
      </c>
      <c r="U1921" s="239"/>
      <c r="V1921" s="269" t="e">
        <f>IF(C1921="",NA(),MATCH($B1921&amp;$C1921,'Smelter Look-up'!$J:$J,0))</f>
        <v>#N/A</v>
      </c>
      <c r="W1921" s="270"/>
      <c r="X1921" s="270">
        <f t="shared" ca="1" si="70"/>
        <v>0</v>
      </c>
      <c r="Y1921" s="270"/>
      <c r="Z1921" s="270"/>
      <c r="AB1921" s="272" t="str">
        <f t="shared" si="71"/>
        <v/>
      </c>
    </row>
    <row r="1922" spans="1:28" s="271" customFormat="1" ht="20.25">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69"/>
        <v/>
      </c>
      <c r="T1922" s="224" t="str">
        <f ca="1">IF(B1922="","",IF(ISERROR(MATCH($J1922,SorP!$B$1:$B$6230,0)),"",INDIRECT("'SorP'!$A$"&amp;MATCH($J1922,SorP!$B$1:$B$6230,0))))</f>
        <v/>
      </c>
      <c r="U1922" s="239"/>
      <c r="V1922" s="269" t="e">
        <f>IF(C1922="",NA(),MATCH($B1922&amp;$C1922,'Smelter Look-up'!$J:$J,0))</f>
        <v>#N/A</v>
      </c>
      <c r="W1922" s="270"/>
      <c r="X1922" s="270">
        <f t="shared" ca="1" si="70"/>
        <v>0</v>
      </c>
      <c r="Y1922" s="270"/>
      <c r="Z1922" s="270"/>
      <c r="AB1922" s="272" t="str">
        <f t="shared" si="71"/>
        <v/>
      </c>
    </row>
    <row r="1923" spans="1:28" s="271" customFormat="1" ht="20.25">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69"/>
        <v/>
      </c>
      <c r="T1923" s="224" t="str">
        <f ca="1">IF(B1923="","",IF(ISERROR(MATCH($J1923,SorP!$B$1:$B$6230,0)),"",INDIRECT("'SorP'!$A$"&amp;MATCH($J1923,SorP!$B$1:$B$6230,0))))</f>
        <v/>
      </c>
      <c r="U1923" s="239"/>
      <c r="V1923" s="269" t="e">
        <f>IF(C1923="",NA(),MATCH($B1923&amp;$C1923,'Smelter Look-up'!$J:$J,0))</f>
        <v>#N/A</v>
      </c>
      <c r="W1923" s="270"/>
      <c r="X1923" s="270">
        <f t="shared" ca="1" si="70"/>
        <v>0</v>
      </c>
      <c r="Y1923" s="270"/>
      <c r="Z1923" s="270"/>
      <c r="AB1923" s="272" t="str">
        <f t="shared" si="71"/>
        <v/>
      </c>
    </row>
    <row r="1924" spans="1:28" s="271" customFormat="1" ht="20.25">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69"/>
        <v/>
      </c>
      <c r="T1924" s="224" t="str">
        <f ca="1">IF(B1924="","",IF(ISERROR(MATCH($J1924,SorP!$B$1:$B$6230,0)),"",INDIRECT("'SorP'!$A$"&amp;MATCH($J1924,SorP!$B$1:$B$6230,0))))</f>
        <v/>
      </c>
      <c r="U1924" s="239"/>
      <c r="V1924" s="269" t="e">
        <f>IF(C1924="",NA(),MATCH($B1924&amp;$C1924,'Smelter Look-up'!$J:$J,0))</f>
        <v>#N/A</v>
      </c>
      <c r="W1924" s="270"/>
      <c r="X1924" s="270">
        <f t="shared" ca="1" si="70"/>
        <v>0</v>
      </c>
      <c r="Y1924" s="270"/>
      <c r="Z1924" s="270"/>
      <c r="AB1924" s="272" t="str">
        <f t="shared" si="71"/>
        <v/>
      </c>
    </row>
    <row r="1925" spans="1:28" s="271" customFormat="1" ht="20.25">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69"/>
        <v/>
      </c>
      <c r="T1925" s="224" t="str">
        <f ca="1">IF(B1925="","",IF(ISERROR(MATCH($J1925,SorP!$B$1:$B$6230,0)),"",INDIRECT("'SorP'!$A$"&amp;MATCH($J1925,SorP!$B$1:$B$6230,0))))</f>
        <v/>
      </c>
      <c r="U1925" s="239"/>
      <c r="V1925" s="269" t="e">
        <f>IF(C1925="",NA(),MATCH($B1925&amp;$C1925,'Smelter Look-up'!$J:$J,0))</f>
        <v>#N/A</v>
      </c>
      <c r="W1925" s="270"/>
      <c r="X1925" s="270">
        <f t="shared" ca="1" si="70"/>
        <v>0</v>
      </c>
      <c r="Y1925" s="270"/>
      <c r="Z1925" s="270"/>
      <c r="AB1925" s="272" t="str">
        <f t="shared" si="71"/>
        <v/>
      </c>
    </row>
    <row r="1926" spans="1:28" s="271" customFormat="1" ht="20.25">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69"/>
        <v/>
      </c>
      <c r="T1926" s="224" t="str">
        <f ca="1">IF(B1926="","",IF(ISERROR(MATCH($J1926,SorP!$B$1:$B$6230,0)),"",INDIRECT("'SorP'!$A$"&amp;MATCH($J1926,SorP!$B$1:$B$6230,0))))</f>
        <v/>
      </c>
      <c r="U1926" s="239"/>
      <c r="V1926" s="269" t="e">
        <f>IF(C1926="",NA(),MATCH($B1926&amp;$C1926,'Smelter Look-up'!$J:$J,0))</f>
        <v>#N/A</v>
      </c>
      <c r="W1926" s="270"/>
      <c r="X1926" s="270">
        <f t="shared" ca="1" si="70"/>
        <v>0</v>
      </c>
      <c r="Y1926" s="270"/>
      <c r="Z1926" s="270"/>
      <c r="AB1926" s="272" t="str">
        <f t="shared" si="71"/>
        <v/>
      </c>
    </row>
    <row r="1927" spans="1:28" s="271" customFormat="1" ht="20.25">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69"/>
        <v/>
      </c>
      <c r="T1927" s="224" t="str">
        <f ca="1">IF(B1927="","",IF(ISERROR(MATCH($J1927,SorP!$B$1:$B$6230,0)),"",INDIRECT("'SorP'!$A$"&amp;MATCH($J1927,SorP!$B$1:$B$6230,0))))</f>
        <v/>
      </c>
      <c r="U1927" s="239"/>
      <c r="V1927" s="269" t="e">
        <f>IF(C1927="",NA(),MATCH($B1927&amp;$C1927,'Smelter Look-up'!$J:$J,0))</f>
        <v>#N/A</v>
      </c>
      <c r="W1927" s="270"/>
      <c r="X1927" s="270">
        <f t="shared" ca="1" si="70"/>
        <v>0</v>
      </c>
      <c r="Y1927" s="270"/>
      <c r="Z1927" s="270"/>
      <c r="AB1927" s="272" t="str">
        <f t="shared" si="71"/>
        <v/>
      </c>
    </row>
    <row r="1928" spans="1:28" s="271" customFormat="1" ht="20.25">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69"/>
        <v/>
      </c>
      <c r="T1928" s="224" t="str">
        <f ca="1">IF(B1928="","",IF(ISERROR(MATCH($J1928,SorP!$B$1:$B$6230,0)),"",INDIRECT("'SorP'!$A$"&amp;MATCH($J1928,SorP!$B$1:$B$6230,0))))</f>
        <v/>
      </c>
      <c r="U1928" s="239"/>
      <c r="V1928" s="269" t="e">
        <f>IF(C1928="",NA(),MATCH($B1928&amp;$C1928,'Smelter Look-up'!$J:$J,0))</f>
        <v>#N/A</v>
      </c>
      <c r="W1928" s="270"/>
      <c r="X1928" s="270">
        <f t="shared" ca="1" si="70"/>
        <v>0</v>
      </c>
      <c r="Y1928" s="270"/>
      <c r="Z1928" s="270"/>
      <c r="AB1928" s="272" t="str">
        <f t="shared" si="71"/>
        <v/>
      </c>
    </row>
    <row r="1929" spans="1:28" s="271" customFormat="1" ht="20.25">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69"/>
        <v/>
      </c>
      <c r="T1929" s="224" t="str">
        <f ca="1">IF(B1929="","",IF(ISERROR(MATCH($J1929,SorP!$B$1:$B$6230,0)),"",INDIRECT("'SorP'!$A$"&amp;MATCH($J1929,SorP!$B$1:$B$6230,0))))</f>
        <v/>
      </c>
      <c r="U1929" s="239"/>
      <c r="V1929" s="269" t="e">
        <f>IF(C1929="",NA(),MATCH($B1929&amp;$C1929,'Smelter Look-up'!$J:$J,0))</f>
        <v>#N/A</v>
      </c>
      <c r="W1929" s="270"/>
      <c r="X1929" s="270">
        <f t="shared" ca="1" si="70"/>
        <v>0</v>
      </c>
      <c r="Y1929" s="270"/>
      <c r="Z1929" s="270"/>
      <c r="AB1929" s="272" t="str">
        <f t="shared" si="71"/>
        <v/>
      </c>
    </row>
    <row r="1930" spans="1:28" s="271" customFormat="1" ht="20.25">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69"/>
        <v/>
      </c>
      <c r="T1930" s="224" t="str">
        <f ca="1">IF(B1930="","",IF(ISERROR(MATCH($J1930,SorP!$B$1:$B$6230,0)),"",INDIRECT("'SorP'!$A$"&amp;MATCH($J1930,SorP!$B$1:$B$6230,0))))</f>
        <v/>
      </c>
      <c r="U1930" s="239"/>
      <c r="V1930" s="269" t="e">
        <f>IF(C1930="",NA(),MATCH($B1930&amp;$C1930,'Smelter Look-up'!$J:$J,0))</f>
        <v>#N/A</v>
      </c>
      <c r="W1930" s="270"/>
      <c r="X1930" s="270">
        <f t="shared" ca="1" si="70"/>
        <v>0</v>
      </c>
      <c r="Y1930" s="270"/>
      <c r="Z1930" s="270"/>
      <c r="AB1930" s="272" t="str">
        <f t="shared" si="71"/>
        <v/>
      </c>
    </row>
    <row r="1931" spans="1:28" s="271" customFormat="1" ht="20.25">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69"/>
        <v/>
      </c>
      <c r="T1931" s="224" t="str">
        <f ca="1">IF(B1931="","",IF(ISERROR(MATCH($J1931,SorP!$B$1:$B$6230,0)),"",INDIRECT("'SorP'!$A$"&amp;MATCH($J1931,SorP!$B$1:$B$6230,0))))</f>
        <v/>
      </c>
      <c r="U1931" s="239"/>
      <c r="V1931" s="269" t="e">
        <f>IF(C1931="",NA(),MATCH($B1931&amp;$C1931,'Smelter Look-up'!$J:$J,0))</f>
        <v>#N/A</v>
      </c>
      <c r="W1931" s="270"/>
      <c r="X1931" s="270">
        <f t="shared" ca="1" si="70"/>
        <v>0</v>
      </c>
      <c r="Y1931" s="270"/>
      <c r="Z1931" s="270"/>
      <c r="AB1931" s="272" t="str">
        <f t="shared" si="71"/>
        <v/>
      </c>
    </row>
    <row r="1932" spans="1:28" s="271" customFormat="1" ht="20.25">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69"/>
        <v/>
      </c>
      <c r="T1932" s="224" t="str">
        <f ca="1">IF(B1932="","",IF(ISERROR(MATCH($J1932,SorP!$B$1:$B$6230,0)),"",INDIRECT("'SorP'!$A$"&amp;MATCH($J1932,SorP!$B$1:$B$6230,0))))</f>
        <v/>
      </c>
      <c r="U1932" s="239"/>
      <c r="V1932" s="269" t="e">
        <f>IF(C1932="",NA(),MATCH($B1932&amp;$C1932,'Smelter Look-up'!$J:$J,0))</f>
        <v>#N/A</v>
      </c>
      <c r="W1932" s="270"/>
      <c r="X1932" s="270">
        <f t="shared" ca="1" si="70"/>
        <v>0</v>
      </c>
      <c r="Y1932" s="270"/>
      <c r="Z1932" s="270"/>
      <c r="AB1932" s="272" t="str">
        <f t="shared" si="71"/>
        <v/>
      </c>
    </row>
    <row r="1933" spans="1:28" s="271" customFormat="1" ht="20.25">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69"/>
        <v/>
      </c>
      <c r="T1933" s="224" t="str">
        <f ca="1">IF(B1933="","",IF(ISERROR(MATCH($J1933,SorP!$B$1:$B$6230,0)),"",INDIRECT("'SorP'!$A$"&amp;MATCH($J1933,SorP!$B$1:$B$6230,0))))</f>
        <v/>
      </c>
      <c r="U1933" s="239"/>
      <c r="V1933" s="269" t="e">
        <f>IF(C1933="",NA(),MATCH($B1933&amp;$C1933,'Smelter Look-up'!$J:$J,0))</f>
        <v>#N/A</v>
      </c>
      <c r="W1933" s="270"/>
      <c r="X1933" s="270">
        <f t="shared" ca="1" si="70"/>
        <v>0</v>
      </c>
      <c r="Y1933" s="270"/>
      <c r="Z1933" s="270"/>
      <c r="AB1933" s="272" t="str">
        <f t="shared" si="71"/>
        <v/>
      </c>
    </row>
    <row r="1934" spans="1:28" s="271" customFormat="1" ht="20.25">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69"/>
        <v/>
      </c>
      <c r="T1934" s="224" t="str">
        <f ca="1">IF(B1934="","",IF(ISERROR(MATCH($J1934,SorP!$B$1:$B$6230,0)),"",INDIRECT("'SorP'!$A$"&amp;MATCH($J1934,SorP!$B$1:$B$6230,0))))</f>
        <v/>
      </c>
      <c r="U1934" s="239"/>
      <c r="V1934" s="269" t="e">
        <f>IF(C1934="",NA(),MATCH($B1934&amp;$C1934,'Smelter Look-up'!$J:$J,0))</f>
        <v>#N/A</v>
      </c>
      <c r="W1934" s="270"/>
      <c r="X1934" s="270">
        <f t="shared" ca="1" si="70"/>
        <v>0</v>
      </c>
      <c r="Y1934" s="270"/>
      <c r="Z1934" s="270"/>
      <c r="AB1934" s="272" t="str">
        <f t="shared" si="71"/>
        <v/>
      </c>
    </row>
    <row r="1935" spans="1:28" s="271" customFormat="1" ht="20.25">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69"/>
        <v/>
      </c>
      <c r="T1935" s="224" t="str">
        <f ca="1">IF(B1935="","",IF(ISERROR(MATCH($J1935,SorP!$B$1:$B$6230,0)),"",INDIRECT("'SorP'!$A$"&amp;MATCH($J1935,SorP!$B$1:$B$6230,0))))</f>
        <v/>
      </c>
      <c r="U1935" s="239"/>
      <c r="V1935" s="269" t="e">
        <f>IF(C1935="",NA(),MATCH($B1935&amp;$C1935,'Smelter Look-up'!$J:$J,0))</f>
        <v>#N/A</v>
      </c>
      <c r="W1935" s="270"/>
      <c r="X1935" s="270">
        <f t="shared" ca="1" si="70"/>
        <v>0</v>
      </c>
      <c r="Y1935" s="270"/>
      <c r="Z1935" s="270"/>
      <c r="AB1935" s="272" t="str">
        <f t="shared" si="71"/>
        <v/>
      </c>
    </row>
    <row r="1936" spans="1:28" s="271" customFormat="1" ht="20.25">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69"/>
        <v/>
      </c>
      <c r="T1936" s="224" t="str">
        <f ca="1">IF(B1936="","",IF(ISERROR(MATCH($J1936,SorP!$B$1:$B$6230,0)),"",INDIRECT("'SorP'!$A$"&amp;MATCH($J1936,SorP!$B$1:$B$6230,0))))</f>
        <v/>
      </c>
      <c r="U1936" s="239"/>
      <c r="V1936" s="269" t="e">
        <f>IF(C1936="",NA(),MATCH($B1936&amp;$C1936,'Smelter Look-up'!$J:$J,0))</f>
        <v>#N/A</v>
      </c>
      <c r="W1936" s="270"/>
      <c r="X1936" s="270">
        <f t="shared" ca="1" si="70"/>
        <v>0</v>
      </c>
      <c r="Y1936" s="270"/>
      <c r="Z1936" s="270"/>
      <c r="AB1936" s="272" t="str">
        <f t="shared" si="71"/>
        <v/>
      </c>
    </row>
    <row r="1937" spans="1:28" s="271" customFormat="1" ht="20.25">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69"/>
        <v/>
      </c>
      <c r="T1937" s="224" t="str">
        <f ca="1">IF(B1937="","",IF(ISERROR(MATCH($J1937,SorP!$B$1:$B$6230,0)),"",INDIRECT("'SorP'!$A$"&amp;MATCH($J1937,SorP!$B$1:$B$6230,0))))</f>
        <v/>
      </c>
      <c r="U1937" s="239"/>
      <c r="V1937" s="269" t="e">
        <f>IF(C1937="",NA(),MATCH($B1937&amp;$C1937,'Smelter Look-up'!$J:$J,0))</f>
        <v>#N/A</v>
      </c>
      <c r="W1937" s="270"/>
      <c r="X1937" s="270">
        <f t="shared" ca="1" si="70"/>
        <v>0</v>
      </c>
      <c r="Y1937" s="270"/>
      <c r="Z1937" s="270"/>
      <c r="AB1937" s="272" t="str">
        <f t="shared" si="71"/>
        <v/>
      </c>
    </row>
    <row r="1938" spans="1:28" s="271" customFormat="1" ht="20.25">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69"/>
        <v/>
      </c>
      <c r="T1938" s="224" t="str">
        <f ca="1">IF(B1938="","",IF(ISERROR(MATCH($J1938,SorP!$B$1:$B$6230,0)),"",INDIRECT("'SorP'!$A$"&amp;MATCH($J1938,SorP!$B$1:$B$6230,0))))</f>
        <v/>
      </c>
      <c r="U1938" s="239"/>
      <c r="V1938" s="269" t="e">
        <f>IF(C1938="",NA(),MATCH($B1938&amp;$C1938,'Smelter Look-up'!$J:$J,0))</f>
        <v>#N/A</v>
      </c>
      <c r="W1938" s="270"/>
      <c r="X1938" s="270">
        <f t="shared" ca="1" si="70"/>
        <v>0</v>
      </c>
      <c r="Y1938" s="270"/>
      <c r="Z1938" s="270"/>
      <c r="AB1938" s="272" t="str">
        <f t="shared" si="71"/>
        <v/>
      </c>
    </row>
    <row r="1939" spans="1:28" s="271" customFormat="1" ht="20.25">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69"/>
        <v/>
      </c>
      <c r="T1939" s="224" t="str">
        <f ca="1">IF(B1939="","",IF(ISERROR(MATCH($J1939,SorP!$B$1:$B$6230,0)),"",INDIRECT("'SorP'!$A$"&amp;MATCH($J1939,SorP!$B$1:$B$6230,0))))</f>
        <v/>
      </c>
      <c r="U1939" s="239"/>
      <c r="V1939" s="269" t="e">
        <f>IF(C1939="",NA(),MATCH($B1939&amp;$C1939,'Smelter Look-up'!$J:$J,0))</f>
        <v>#N/A</v>
      </c>
      <c r="W1939" s="270"/>
      <c r="X1939" s="270">
        <f t="shared" ca="1" si="70"/>
        <v>0</v>
      </c>
      <c r="Y1939" s="270"/>
      <c r="Z1939" s="270"/>
      <c r="AB1939" s="272" t="str">
        <f t="shared" si="71"/>
        <v/>
      </c>
    </row>
    <row r="1940" spans="1:28" s="271" customFormat="1" ht="20.25">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69"/>
        <v/>
      </c>
      <c r="T1940" s="224" t="str">
        <f ca="1">IF(B1940="","",IF(ISERROR(MATCH($J1940,SorP!$B$1:$B$6230,0)),"",INDIRECT("'SorP'!$A$"&amp;MATCH($J1940,SorP!$B$1:$B$6230,0))))</f>
        <v/>
      </c>
      <c r="U1940" s="239"/>
      <c r="V1940" s="269" t="e">
        <f>IF(C1940="",NA(),MATCH($B1940&amp;$C1940,'Smelter Look-up'!$J:$J,0))</f>
        <v>#N/A</v>
      </c>
      <c r="W1940" s="270"/>
      <c r="X1940" s="270">
        <f t="shared" ca="1" si="70"/>
        <v>0</v>
      </c>
      <c r="Y1940" s="270"/>
      <c r="Z1940" s="270"/>
      <c r="AB1940" s="272" t="str">
        <f t="shared" si="71"/>
        <v/>
      </c>
    </row>
    <row r="1941" spans="1:28" s="271" customFormat="1" ht="20.25">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69"/>
        <v/>
      </c>
      <c r="T1941" s="224" t="str">
        <f ca="1">IF(B1941="","",IF(ISERROR(MATCH($J1941,SorP!$B$1:$B$6230,0)),"",INDIRECT("'SorP'!$A$"&amp;MATCH($J1941,SorP!$B$1:$B$6230,0))))</f>
        <v/>
      </c>
      <c r="U1941" s="239"/>
      <c r="V1941" s="269" t="e">
        <f>IF(C1941="",NA(),MATCH($B1941&amp;$C1941,'Smelter Look-up'!$J:$J,0))</f>
        <v>#N/A</v>
      </c>
      <c r="W1941" s="270"/>
      <c r="X1941" s="270">
        <f t="shared" ca="1" si="70"/>
        <v>0</v>
      </c>
      <c r="Y1941" s="270"/>
      <c r="Z1941" s="270"/>
      <c r="AB1941" s="272" t="str">
        <f t="shared" si="71"/>
        <v/>
      </c>
    </row>
    <row r="1942" spans="1:28" s="271" customFormat="1" ht="20.25">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69"/>
        <v/>
      </c>
      <c r="T1942" s="224" t="str">
        <f ca="1">IF(B1942="","",IF(ISERROR(MATCH($J1942,SorP!$B$1:$B$6230,0)),"",INDIRECT("'SorP'!$A$"&amp;MATCH($J1942,SorP!$B$1:$B$6230,0))))</f>
        <v/>
      </c>
      <c r="U1942" s="239"/>
      <c r="V1942" s="269" t="e">
        <f>IF(C1942="",NA(),MATCH($B1942&amp;$C1942,'Smelter Look-up'!$J:$J,0))</f>
        <v>#N/A</v>
      </c>
      <c r="W1942" s="270"/>
      <c r="X1942" s="270">
        <f t="shared" ca="1" si="70"/>
        <v>0</v>
      </c>
      <c r="Y1942" s="270"/>
      <c r="Z1942" s="270"/>
      <c r="AB1942" s="272" t="str">
        <f t="shared" si="71"/>
        <v/>
      </c>
    </row>
    <row r="1943" spans="1:28" s="271" customFormat="1" ht="20.25">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69"/>
        <v/>
      </c>
      <c r="T1943" s="224" t="str">
        <f ca="1">IF(B1943="","",IF(ISERROR(MATCH($J1943,SorP!$B$1:$B$6230,0)),"",INDIRECT("'SorP'!$A$"&amp;MATCH($J1943,SorP!$B$1:$B$6230,0))))</f>
        <v/>
      </c>
      <c r="U1943" s="239"/>
      <c r="V1943" s="269" t="e">
        <f>IF(C1943="",NA(),MATCH($B1943&amp;$C1943,'Smelter Look-up'!$J:$J,0))</f>
        <v>#N/A</v>
      </c>
      <c r="W1943" s="270"/>
      <c r="X1943" s="270">
        <f t="shared" ca="1" si="70"/>
        <v>0</v>
      </c>
      <c r="Y1943" s="270"/>
      <c r="Z1943" s="270"/>
      <c r="AB1943" s="272" t="str">
        <f t="shared" si="71"/>
        <v/>
      </c>
    </row>
    <row r="1944" spans="1:28" s="271" customFormat="1" ht="20.25">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69"/>
        <v/>
      </c>
      <c r="T1944" s="224" t="str">
        <f ca="1">IF(B1944="","",IF(ISERROR(MATCH($J1944,SorP!$B$1:$B$6230,0)),"",INDIRECT("'SorP'!$A$"&amp;MATCH($J1944,SorP!$B$1:$B$6230,0))))</f>
        <v/>
      </c>
      <c r="U1944" s="239"/>
      <c r="V1944" s="269" t="e">
        <f>IF(C1944="",NA(),MATCH($B1944&amp;$C1944,'Smelter Look-up'!$J:$J,0))</f>
        <v>#N/A</v>
      </c>
      <c r="W1944" s="270"/>
      <c r="X1944" s="270">
        <f t="shared" ca="1" si="70"/>
        <v>0</v>
      </c>
      <c r="Y1944" s="270"/>
      <c r="Z1944" s="270"/>
      <c r="AB1944" s="272" t="str">
        <f t="shared" si="71"/>
        <v/>
      </c>
    </row>
    <row r="1945" spans="1:28" s="271" customFormat="1" ht="20.25">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69"/>
        <v/>
      </c>
      <c r="T1945" s="224" t="str">
        <f ca="1">IF(B1945="","",IF(ISERROR(MATCH($J1945,SorP!$B$1:$B$6230,0)),"",INDIRECT("'SorP'!$A$"&amp;MATCH($J1945,SorP!$B$1:$B$6230,0))))</f>
        <v/>
      </c>
      <c r="U1945" s="239"/>
      <c r="V1945" s="269" t="e">
        <f>IF(C1945="",NA(),MATCH($B1945&amp;$C1945,'Smelter Look-up'!$J:$J,0))</f>
        <v>#N/A</v>
      </c>
      <c r="W1945" s="270"/>
      <c r="X1945" s="270">
        <f t="shared" ca="1" si="70"/>
        <v>0</v>
      </c>
      <c r="Y1945" s="270"/>
      <c r="Z1945" s="270"/>
      <c r="AB1945" s="272" t="str">
        <f t="shared" si="71"/>
        <v/>
      </c>
    </row>
    <row r="1946" spans="1:28" s="271" customFormat="1" ht="20.25">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69"/>
        <v/>
      </c>
      <c r="T1946" s="224" t="str">
        <f ca="1">IF(B1946="","",IF(ISERROR(MATCH($J1946,SorP!$B$1:$B$6230,0)),"",INDIRECT("'SorP'!$A$"&amp;MATCH($J1946,SorP!$B$1:$B$6230,0))))</f>
        <v/>
      </c>
      <c r="U1946" s="239"/>
      <c r="V1946" s="269" t="e">
        <f>IF(C1946="",NA(),MATCH($B1946&amp;$C1946,'Smelter Look-up'!$J:$J,0))</f>
        <v>#N/A</v>
      </c>
      <c r="W1946" s="270"/>
      <c r="X1946" s="270">
        <f t="shared" ca="1" si="70"/>
        <v>0</v>
      </c>
      <c r="Y1946" s="270"/>
      <c r="Z1946" s="270"/>
      <c r="AB1946" s="272" t="str">
        <f t="shared" si="71"/>
        <v/>
      </c>
    </row>
    <row r="1947" spans="1:28" s="271" customFormat="1" ht="20.25">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69"/>
        <v/>
      </c>
      <c r="T1947" s="224" t="str">
        <f ca="1">IF(B1947="","",IF(ISERROR(MATCH($J1947,SorP!$B$1:$B$6230,0)),"",INDIRECT("'SorP'!$A$"&amp;MATCH($J1947,SorP!$B$1:$B$6230,0))))</f>
        <v/>
      </c>
      <c r="U1947" s="239"/>
      <c r="V1947" s="269" t="e">
        <f>IF(C1947="",NA(),MATCH($B1947&amp;$C1947,'Smelter Look-up'!$J:$J,0))</f>
        <v>#N/A</v>
      </c>
      <c r="W1947" s="270"/>
      <c r="X1947" s="270">
        <f t="shared" ca="1" si="70"/>
        <v>0</v>
      </c>
      <c r="Y1947" s="270"/>
      <c r="Z1947" s="270"/>
      <c r="AB1947" s="272" t="str">
        <f t="shared" si="71"/>
        <v/>
      </c>
    </row>
    <row r="1948" spans="1:28" s="271" customFormat="1" ht="20.25">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69"/>
        <v/>
      </c>
      <c r="T1948" s="224" t="str">
        <f ca="1">IF(B1948="","",IF(ISERROR(MATCH($J1948,SorP!$B$1:$B$6230,0)),"",INDIRECT("'SorP'!$A$"&amp;MATCH($J1948,SorP!$B$1:$B$6230,0))))</f>
        <v/>
      </c>
      <c r="U1948" s="239"/>
      <c r="V1948" s="269" t="e">
        <f>IF(C1948="",NA(),MATCH($B1948&amp;$C1948,'Smelter Look-up'!$J:$J,0))</f>
        <v>#N/A</v>
      </c>
      <c r="W1948" s="270"/>
      <c r="X1948" s="270">
        <f t="shared" ca="1" si="70"/>
        <v>0</v>
      </c>
      <c r="Y1948" s="270"/>
      <c r="Z1948" s="270"/>
      <c r="AB1948" s="272" t="str">
        <f t="shared" si="71"/>
        <v/>
      </c>
    </row>
    <row r="1949" spans="1:28" s="271" customFormat="1" ht="20.25">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69"/>
        <v/>
      </c>
      <c r="T1949" s="224" t="str">
        <f ca="1">IF(B1949="","",IF(ISERROR(MATCH($J1949,SorP!$B$1:$B$6230,0)),"",INDIRECT("'SorP'!$A$"&amp;MATCH($J1949,SorP!$B$1:$B$6230,0))))</f>
        <v/>
      </c>
      <c r="U1949" s="239"/>
      <c r="V1949" s="269" t="e">
        <f>IF(C1949="",NA(),MATCH($B1949&amp;$C1949,'Smelter Look-up'!$J:$J,0))</f>
        <v>#N/A</v>
      </c>
      <c r="W1949" s="270"/>
      <c r="X1949" s="270">
        <f t="shared" ca="1" si="70"/>
        <v>0</v>
      </c>
      <c r="Y1949" s="270"/>
      <c r="Z1949" s="270"/>
      <c r="AB1949" s="272" t="str">
        <f t="shared" si="71"/>
        <v/>
      </c>
    </row>
    <row r="1950" spans="1:28" s="271" customFormat="1" ht="20.25">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69"/>
        <v/>
      </c>
      <c r="T1950" s="224" t="str">
        <f ca="1">IF(B1950="","",IF(ISERROR(MATCH($J1950,SorP!$B$1:$B$6230,0)),"",INDIRECT("'SorP'!$A$"&amp;MATCH($J1950,SorP!$B$1:$B$6230,0))))</f>
        <v/>
      </c>
      <c r="U1950" s="239"/>
      <c r="V1950" s="269" t="e">
        <f>IF(C1950="",NA(),MATCH($B1950&amp;$C1950,'Smelter Look-up'!$J:$J,0))</f>
        <v>#N/A</v>
      </c>
      <c r="W1950" s="270"/>
      <c r="X1950" s="270">
        <f t="shared" ca="1" si="70"/>
        <v>0</v>
      </c>
      <c r="Y1950" s="270"/>
      <c r="Z1950" s="270"/>
      <c r="AB1950" s="272" t="str">
        <f t="shared" si="71"/>
        <v/>
      </c>
    </row>
    <row r="1951" spans="1:28" s="271" customFormat="1" ht="20.25">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69"/>
        <v/>
      </c>
      <c r="T1951" s="224" t="str">
        <f ca="1">IF(B1951="","",IF(ISERROR(MATCH($J1951,SorP!$B$1:$B$6230,0)),"",INDIRECT("'SorP'!$A$"&amp;MATCH($J1951,SorP!$B$1:$B$6230,0))))</f>
        <v/>
      </c>
      <c r="U1951" s="239"/>
      <c r="V1951" s="269" t="e">
        <f>IF(C1951="",NA(),MATCH($B1951&amp;$C1951,'Smelter Look-up'!$J:$J,0))</f>
        <v>#N/A</v>
      </c>
      <c r="W1951" s="270"/>
      <c r="X1951" s="270">
        <f t="shared" ca="1" si="70"/>
        <v>0</v>
      </c>
      <c r="Y1951" s="270"/>
      <c r="Z1951" s="270"/>
      <c r="AB1951" s="272" t="str">
        <f t="shared" si="71"/>
        <v/>
      </c>
    </row>
    <row r="1952" spans="1:28" s="271" customFormat="1" ht="20.25">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69"/>
        <v/>
      </c>
      <c r="T1952" s="224" t="str">
        <f ca="1">IF(B1952="","",IF(ISERROR(MATCH($J1952,SorP!$B$1:$B$6230,0)),"",INDIRECT("'SorP'!$A$"&amp;MATCH($J1952,SorP!$B$1:$B$6230,0))))</f>
        <v/>
      </c>
      <c r="U1952" s="239"/>
      <c r="V1952" s="269" t="e">
        <f>IF(C1952="",NA(),MATCH($B1952&amp;$C1952,'Smelter Look-up'!$J:$J,0))</f>
        <v>#N/A</v>
      </c>
      <c r="W1952" s="270"/>
      <c r="X1952" s="270">
        <f t="shared" ca="1" si="70"/>
        <v>0</v>
      </c>
      <c r="Y1952" s="270"/>
      <c r="Z1952" s="270"/>
      <c r="AB1952" s="272" t="str">
        <f t="shared" si="71"/>
        <v/>
      </c>
    </row>
    <row r="1953" spans="1:28" s="271" customFormat="1" ht="20.25">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69"/>
        <v/>
      </c>
      <c r="T1953" s="224" t="str">
        <f ca="1">IF(B1953="","",IF(ISERROR(MATCH($J1953,SorP!$B$1:$B$6230,0)),"",INDIRECT("'SorP'!$A$"&amp;MATCH($J1953,SorP!$B$1:$B$6230,0))))</f>
        <v/>
      </c>
      <c r="U1953" s="239"/>
      <c r="V1953" s="269" t="e">
        <f>IF(C1953="",NA(),MATCH($B1953&amp;$C1953,'Smelter Look-up'!$J:$J,0))</f>
        <v>#N/A</v>
      </c>
      <c r="W1953" s="270"/>
      <c r="X1953" s="270">
        <f t="shared" ca="1" si="70"/>
        <v>0</v>
      </c>
      <c r="Y1953" s="270"/>
      <c r="Z1953" s="270"/>
      <c r="AB1953" s="272" t="str">
        <f t="shared" si="71"/>
        <v/>
      </c>
    </row>
    <row r="1954" spans="1:28" s="271" customFormat="1" ht="20.25">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69"/>
        <v/>
      </c>
      <c r="T1954" s="224" t="str">
        <f ca="1">IF(B1954="","",IF(ISERROR(MATCH($J1954,SorP!$B$1:$B$6230,0)),"",INDIRECT("'SorP'!$A$"&amp;MATCH($J1954,SorP!$B$1:$B$6230,0))))</f>
        <v/>
      </c>
      <c r="U1954" s="239"/>
      <c r="V1954" s="269" t="e">
        <f>IF(C1954="",NA(),MATCH($B1954&amp;$C1954,'Smelter Look-up'!$J:$J,0))</f>
        <v>#N/A</v>
      </c>
      <c r="W1954" s="270"/>
      <c r="X1954" s="270">
        <f t="shared" ca="1" si="70"/>
        <v>0</v>
      </c>
      <c r="Y1954" s="270"/>
      <c r="Z1954" s="270"/>
      <c r="AB1954" s="272" t="str">
        <f t="shared" si="71"/>
        <v/>
      </c>
    </row>
    <row r="1955" spans="1:28" s="271" customFormat="1" ht="20.25">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69"/>
        <v/>
      </c>
      <c r="T1955" s="224" t="str">
        <f ca="1">IF(B1955="","",IF(ISERROR(MATCH($J1955,SorP!$B$1:$B$6230,0)),"",INDIRECT("'SorP'!$A$"&amp;MATCH($J1955,SorP!$B$1:$B$6230,0))))</f>
        <v/>
      </c>
      <c r="U1955" s="239"/>
      <c r="V1955" s="269" t="e">
        <f>IF(C1955="",NA(),MATCH($B1955&amp;$C1955,'Smelter Look-up'!$J:$J,0))</f>
        <v>#N/A</v>
      </c>
      <c r="W1955" s="270"/>
      <c r="X1955" s="270">
        <f t="shared" ca="1" si="70"/>
        <v>0</v>
      </c>
      <c r="Y1955" s="270"/>
      <c r="Z1955" s="270"/>
      <c r="AB1955" s="272" t="str">
        <f t="shared" si="71"/>
        <v/>
      </c>
    </row>
    <row r="1956" spans="1:28" s="271" customFormat="1" ht="20.25">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ca="1" si="69"/>
        <v/>
      </c>
      <c r="T1956" s="224" t="str">
        <f ca="1">IF(B1956="","",IF(ISERROR(MATCH($J1956,SorP!$B$1:$B$6230,0)),"",INDIRECT("'SorP'!$A$"&amp;MATCH($J1956,SorP!$B$1:$B$6230,0))))</f>
        <v/>
      </c>
      <c r="U1956" s="239"/>
      <c r="V1956" s="269" t="e">
        <f>IF(C1956="",NA(),MATCH($B1956&amp;$C1956,'Smelter Look-up'!$J:$J,0))</f>
        <v>#N/A</v>
      </c>
      <c r="W1956" s="270"/>
      <c r="X1956" s="270">
        <f t="shared" ca="1" si="70"/>
        <v>0</v>
      </c>
      <c r="Y1956" s="270"/>
      <c r="Z1956" s="270"/>
      <c r="AB1956" s="272" t="str">
        <f t="shared" si="71"/>
        <v/>
      </c>
    </row>
    <row r="1957" spans="1:28" s="271" customFormat="1" ht="20.25">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ref="S1957:S2020" ca="1" si="72">IF(B1957="","",IF(ISERROR(MATCH($E1957,CL,0)),"Unknown",INDIRECT("'C'!$A$"&amp;MATCH($E1957,CL,0)+1)))</f>
        <v/>
      </c>
      <c r="T1957" s="224" t="str">
        <f ca="1">IF(B1957="","",IF(ISERROR(MATCH($J1957,SorP!$B$1:$B$6230,0)),"",INDIRECT("'SorP'!$A$"&amp;MATCH($J1957,SorP!$B$1:$B$6230,0))))</f>
        <v/>
      </c>
      <c r="U1957" s="239"/>
      <c r="V1957" s="269" t="e">
        <f>IF(C1957="",NA(),MATCH($B1957&amp;$C1957,'Smelter Look-up'!$J:$J,0))</f>
        <v>#N/A</v>
      </c>
      <c r="W1957" s="270"/>
      <c r="X1957" s="270">
        <f t="shared" ref="X1957:X2020" ca="1" si="73">IF(AND(C1957="Smelter not listed",OR(LEN(D1957)=0,LEN(E1957)=0)),1,0)</f>
        <v>0</v>
      </c>
      <c r="Y1957" s="270"/>
      <c r="Z1957" s="270"/>
      <c r="AB1957" s="272" t="str">
        <f t="shared" ref="AB1957:AB2020" si="74">B1957&amp;C1957</f>
        <v/>
      </c>
    </row>
    <row r="1958" spans="1:28" s="271" customFormat="1" ht="20.25">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72"/>
        <v/>
      </c>
      <c r="T1958" s="224" t="str">
        <f ca="1">IF(B1958="","",IF(ISERROR(MATCH($J1958,SorP!$B$1:$B$6230,0)),"",INDIRECT("'SorP'!$A$"&amp;MATCH($J1958,SorP!$B$1:$B$6230,0))))</f>
        <v/>
      </c>
      <c r="U1958" s="239"/>
      <c r="V1958" s="269" t="e">
        <f>IF(C1958="",NA(),MATCH($B1958&amp;$C1958,'Smelter Look-up'!$J:$J,0))</f>
        <v>#N/A</v>
      </c>
      <c r="W1958" s="270"/>
      <c r="X1958" s="270">
        <f t="shared" ca="1" si="73"/>
        <v>0</v>
      </c>
      <c r="Y1958" s="270"/>
      <c r="Z1958" s="270"/>
      <c r="AB1958" s="272" t="str">
        <f t="shared" si="74"/>
        <v/>
      </c>
    </row>
    <row r="1959" spans="1:28" s="271" customFormat="1" ht="20.25">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72"/>
        <v/>
      </c>
      <c r="T1959" s="224" t="str">
        <f ca="1">IF(B1959="","",IF(ISERROR(MATCH($J1959,SorP!$B$1:$B$6230,0)),"",INDIRECT("'SorP'!$A$"&amp;MATCH($J1959,SorP!$B$1:$B$6230,0))))</f>
        <v/>
      </c>
      <c r="U1959" s="239"/>
      <c r="V1959" s="269" t="e">
        <f>IF(C1959="",NA(),MATCH($B1959&amp;$C1959,'Smelter Look-up'!$J:$J,0))</f>
        <v>#N/A</v>
      </c>
      <c r="W1959" s="270"/>
      <c r="X1959" s="270">
        <f t="shared" ca="1" si="73"/>
        <v>0</v>
      </c>
      <c r="Y1959" s="270"/>
      <c r="Z1959" s="270"/>
      <c r="AB1959" s="272" t="str">
        <f t="shared" si="74"/>
        <v/>
      </c>
    </row>
    <row r="1960" spans="1:28" s="271" customFormat="1" ht="20.25">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72"/>
        <v/>
      </c>
      <c r="T1960" s="224" t="str">
        <f ca="1">IF(B1960="","",IF(ISERROR(MATCH($J1960,SorP!$B$1:$B$6230,0)),"",INDIRECT("'SorP'!$A$"&amp;MATCH($J1960,SorP!$B$1:$B$6230,0))))</f>
        <v/>
      </c>
      <c r="U1960" s="239"/>
      <c r="V1960" s="269" t="e">
        <f>IF(C1960="",NA(),MATCH($B1960&amp;$C1960,'Smelter Look-up'!$J:$J,0))</f>
        <v>#N/A</v>
      </c>
      <c r="W1960" s="270"/>
      <c r="X1960" s="270">
        <f t="shared" ca="1" si="73"/>
        <v>0</v>
      </c>
      <c r="Y1960" s="270"/>
      <c r="Z1960" s="270"/>
      <c r="AB1960" s="272" t="str">
        <f t="shared" si="74"/>
        <v/>
      </c>
    </row>
    <row r="1961" spans="1:28" s="271" customFormat="1" ht="20.25">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72"/>
        <v/>
      </c>
      <c r="T1961" s="224" t="str">
        <f ca="1">IF(B1961="","",IF(ISERROR(MATCH($J1961,SorP!$B$1:$B$6230,0)),"",INDIRECT("'SorP'!$A$"&amp;MATCH($J1961,SorP!$B$1:$B$6230,0))))</f>
        <v/>
      </c>
      <c r="U1961" s="239"/>
      <c r="V1961" s="269" t="e">
        <f>IF(C1961="",NA(),MATCH($B1961&amp;$C1961,'Smelter Look-up'!$J:$J,0))</f>
        <v>#N/A</v>
      </c>
      <c r="W1961" s="270"/>
      <c r="X1961" s="270">
        <f t="shared" ca="1" si="73"/>
        <v>0</v>
      </c>
      <c r="Y1961" s="270"/>
      <c r="Z1961" s="270"/>
      <c r="AB1961" s="272" t="str">
        <f t="shared" si="74"/>
        <v/>
      </c>
    </row>
    <row r="1962" spans="1:28" s="271" customFormat="1" ht="20.25">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72"/>
        <v/>
      </c>
      <c r="T1962" s="224" t="str">
        <f ca="1">IF(B1962="","",IF(ISERROR(MATCH($J1962,SorP!$B$1:$B$6230,0)),"",INDIRECT("'SorP'!$A$"&amp;MATCH($J1962,SorP!$B$1:$B$6230,0))))</f>
        <v/>
      </c>
      <c r="U1962" s="239"/>
      <c r="V1962" s="269" t="e">
        <f>IF(C1962="",NA(),MATCH($B1962&amp;$C1962,'Smelter Look-up'!$J:$J,0))</f>
        <v>#N/A</v>
      </c>
      <c r="W1962" s="270"/>
      <c r="X1962" s="270">
        <f t="shared" ca="1" si="73"/>
        <v>0</v>
      </c>
      <c r="Y1962" s="270"/>
      <c r="Z1962" s="270"/>
      <c r="AB1962" s="272" t="str">
        <f t="shared" si="74"/>
        <v/>
      </c>
    </row>
    <row r="1963" spans="1:28" s="271" customFormat="1" ht="20.25">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72"/>
        <v/>
      </c>
      <c r="T1963" s="224" t="str">
        <f ca="1">IF(B1963="","",IF(ISERROR(MATCH($J1963,SorP!$B$1:$B$6230,0)),"",INDIRECT("'SorP'!$A$"&amp;MATCH($J1963,SorP!$B$1:$B$6230,0))))</f>
        <v/>
      </c>
      <c r="U1963" s="239"/>
      <c r="V1963" s="269" t="e">
        <f>IF(C1963="",NA(),MATCH($B1963&amp;$C1963,'Smelter Look-up'!$J:$J,0))</f>
        <v>#N/A</v>
      </c>
      <c r="W1963" s="270"/>
      <c r="X1963" s="270">
        <f t="shared" ca="1" si="73"/>
        <v>0</v>
      </c>
      <c r="Y1963" s="270"/>
      <c r="Z1963" s="270"/>
      <c r="AB1963" s="272" t="str">
        <f t="shared" si="74"/>
        <v/>
      </c>
    </row>
    <row r="1964" spans="1:28" s="271" customFormat="1" ht="20.25">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72"/>
        <v/>
      </c>
      <c r="T1964" s="224" t="str">
        <f ca="1">IF(B1964="","",IF(ISERROR(MATCH($J1964,SorP!$B$1:$B$6230,0)),"",INDIRECT("'SorP'!$A$"&amp;MATCH($J1964,SorP!$B$1:$B$6230,0))))</f>
        <v/>
      </c>
      <c r="U1964" s="239"/>
      <c r="V1964" s="269" t="e">
        <f>IF(C1964="",NA(),MATCH($B1964&amp;$C1964,'Smelter Look-up'!$J:$J,0))</f>
        <v>#N/A</v>
      </c>
      <c r="W1964" s="270"/>
      <c r="X1964" s="270">
        <f t="shared" ca="1" si="73"/>
        <v>0</v>
      </c>
      <c r="Y1964" s="270"/>
      <c r="Z1964" s="270"/>
      <c r="AB1964" s="272" t="str">
        <f t="shared" si="74"/>
        <v/>
      </c>
    </row>
    <row r="1965" spans="1:28" s="271" customFormat="1" ht="20.25">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72"/>
        <v/>
      </c>
      <c r="T1965" s="224" t="str">
        <f ca="1">IF(B1965="","",IF(ISERROR(MATCH($J1965,SorP!$B$1:$B$6230,0)),"",INDIRECT("'SorP'!$A$"&amp;MATCH($J1965,SorP!$B$1:$B$6230,0))))</f>
        <v/>
      </c>
      <c r="U1965" s="239"/>
      <c r="V1965" s="269" t="e">
        <f>IF(C1965="",NA(),MATCH($B1965&amp;$C1965,'Smelter Look-up'!$J:$J,0))</f>
        <v>#N/A</v>
      </c>
      <c r="W1965" s="270"/>
      <c r="X1965" s="270">
        <f t="shared" ca="1" si="73"/>
        <v>0</v>
      </c>
      <c r="Y1965" s="270"/>
      <c r="Z1965" s="270"/>
      <c r="AB1965" s="272" t="str">
        <f t="shared" si="74"/>
        <v/>
      </c>
    </row>
    <row r="1966" spans="1:28" s="271" customFormat="1" ht="20.25">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72"/>
        <v/>
      </c>
      <c r="T1966" s="224" t="str">
        <f ca="1">IF(B1966="","",IF(ISERROR(MATCH($J1966,SorP!$B$1:$B$6230,0)),"",INDIRECT("'SorP'!$A$"&amp;MATCH($J1966,SorP!$B$1:$B$6230,0))))</f>
        <v/>
      </c>
      <c r="U1966" s="239"/>
      <c r="V1966" s="269" t="e">
        <f>IF(C1966="",NA(),MATCH($B1966&amp;$C1966,'Smelter Look-up'!$J:$J,0))</f>
        <v>#N/A</v>
      </c>
      <c r="W1966" s="270"/>
      <c r="X1966" s="270">
        <f t="shared" ca="1" si="73"/>
        <v>0</v>
      </c>
      <c r="Y1966" s="270"/>
      <c r="Z1966" s="270"/>
      <c r="AB1966" s="272" t="str">
        <f t="shared" si="74"/>
        <v/>
      </c>
    </row>
    <row r="1967" spans="1:28" s="271" customFormat="1" ht="20.25">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72"/>
        <v/>
      </c>
      <c r="T1967" s="224" t="str">
        <f ca="1">IF(B1967="","",IF(ISERROR(MATCH($J1967,SorP!$B$1:$B$6230,0)),"",INDIRECT("'SorP'!$A$"&amp;MATCH($J1967,SorP!$B$1:$B$6230,0))))</f>
        <v/>
      </c>
      <c r="U1967" s="239"/>
      <c r="V1967" s="269" t="e">
        <f>IF(C1967="",NA(),MATCH($B1967&amp;$C1967,'Smelter Look-up'!$J:$J,0))</f>
        <v>#N/A</v>
      </c>
      <c r="W1967" s="270"/>
      <c r="X1967" s="270">
        <f t="shared" ca="1" si="73"/>
        <v>0</v>
      </c>
      <c r="Y1967" s="270"/>
      <c r="Z1967" s="270"/>
      <c r="AB1967" s="272" t="str">
        <f t="shared" si="74"/>
        <v/>
      </c>
    </row>
    <row r="1968" spans="1:28" s="271" customFormat="1" ht="20.25">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72"/>
        <v/>
      </c>
      <c r="T1968" s="224" t="str">
        <f ca="1">IF(B1968="","",IF(ISERROR(MATCH($J1968,SorP!$B$1:$B$6230,0)),"",INDIRECT("'SorP'!$A$"&amp;MATCH($J1968,SorP!$B$1:$B$6230,0))))</f>
        <v/>
      </c>
      <c r="U1968" s="239"/>
      <c r="V1968" s="269" t="e">
        <f>IF(C1968="",NA(),MATCH($B1968&amp;$C1968,'Smelter Look-up'!$J:$J,0))</f>
        <v>#N/A</v>
      </c>
      <c r="W1968" s="270"/>
      <c r="X1968" s="270">
        <f t="shared" ca="1" si="73"/>
        <v>0</v>
      </c>
      <c r="Y1968" s="270"/>
      <c r="Z1968" s="270"/>
      <c r="AB1968" s="272" t="str">
        <f t="shared" si="74"/>
        <v/>
      </c>
    </row>
    <row r="1969" spans="1:28" s="271" customFormat="1" ht="20.25">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72"/>
        <v/>
      </c>
      <c r="T1969" s="224" t="str">
        <f ca="1">IF(B1969="","",IF(ISERROR(MATCH($J1969,SorP!$B$1:$B$6230,0)),"",INDIRECT("'SorP'!$A$"&amp;MATCH($J1969,SorP!$B$1:$B$6230,0))))</f>
        <v/>
      </c>
      <c r="U1969" s="239"/>
      <c r="V1969" s="269" t="e">
        <f>IF(C1969="",NA(),MATCH($B1969&amp;$C1969,'Smelter Look-up'!$J:$J,0))</f>
        <v>#N/A</v>
      </c>
      <c r="W1969" s="270"/>
      <c r="X1969" s="270">
        <f t="shared" ca="1" si="73"/>
        <v>0</v>
      </c>
      <c r="Y1969" s="270"/>
      <c r="Z1969" s="270"/>
      <c r="AB1969" s="272" t="str">
        <f t="shared" si="74"/>
        <v/>
      </c>
    </row>
    <row r="1970" spans="1:28" s="271" customFormat="1" ht="20.25">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72"/>
        <v/>
      </c>
      <c r="T1970" s="224" t="str">
        <f ca="1">IF(B1970="","",IF(ISERROR(MATCH($J1970,SorP!$B$1:$B$6230,0)),"",INDIRECT("'SorP'!$A$"&amp;MATCH($J1970,SorP!$B$1:$B$6230,0))))</f>
        <v/>
      </c>
      <c r="U1970" s="239"/>
      <c r="V1970" s="269" t="e">
        <f>IF(C1970="",NA(),MATCH($B1970&amp;$C1970,'Smelter Look-up'!$J:$J,0))</f>
        <v>#N/A</v>
      </c>
      <c r="W1970" s="270"/>
      <c r="X1970" s="270">
        <f t="shared" ca="1" si="73"/>
        <v>0</v>
      </c>
      <c r="Y1970" s="270"/>
      <c r="Z1970" s="270"/>
      <c r="AB1970" s="272" t="str">
        <f t="shared" si="74"/>
        <v/>
      </c>
    </row>
    <row r="1971" spans="1:28" s="271" customFormat="1" ht="20.25">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72"/>
        <v/>
      </c>
      <c r="T1971" s="224" t="str">
        <f ca="1">IF(B1971="","",IF(ISERROR(MATCH($J1971,SorP!$B$1:$B$6230,0)),"",INDIRECT("'SorP'!$A$"&amp;MATCH($J1971,SorP!$B$1:$B$6230,0))))</f>
        <v/>
      </c>
      <c r="U1971" s="239"/>
      <c r="V1971" s="269" t="e">
        <f>IF(C1971="",NA(),MATCH($B1971&amp;$C1971,'Smelter Look-up'!$J:$J,0))</f>
        <v>#N/A</v>
      </c>
      <c r="W1971" s="270"/>
      <c r="X1971" s="270">
        <f t="shared" ca="1" si="73"/>
        <v>0</v>
      </c>
      <c r="Y1971" s="270"/>
      <c r="Z1971" s="270"/>
      <c r="AB1971" s="272" t="str">
        <f t="shared" si="74"/>
        <v/>
      </c>
    </row>
    <row r="1972" spans="1:28" s="271" customFormat="1" ht="20.25">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72"/>
        <v/>
      </c>
      <c r="T1972" s="224" t="str">
        <f ca="1">IF(B1972="","",IF(ISERROR(MATCH($J1972,SorP!$B$1:$B$6230,0)),"",INDIRECT("'SorP'!$A$"&amp;MATCH($J1972,SorP!$B$1:$B$6230,0))))</f>
        <v/>
      </c>
      <c r="U1972" s="239"/>
      <c r="V1972" s="269" t="e">
        <f>IF(C1972="",NA(),MATCH($B1972&amp;$C1972,'Smelter Look-up'!$J:$J,0))</f>
        <v>#N/A</v>
      </c>
      <c r="W1972" s="270"/>
      <c r="X1972" s="270">
        <f t="shared" ca="1" si="73"/>
        <v>0</v>
      </c>
      <c r="Y1972" s="270"/>
      <c r="Z1972" s="270"/>
      <c r="AB1972" s="272" t="str">
        <f t="shared" si="74"/>
        <v/>
      </c>
    </row>
    <row r="1973" spans="1:28" s="271" customFormat="1" ht="20.25">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72"/>
        <v/>
      </c>
      <c r="T1973" s="224" t="str">
        <f ca="1">IF(B1973="","",IF(ISERROR(MATCH($J1973,SorP!$B$1:$B$6230,0)),"",INDIRECT("'SorP'!$A$"&amp;MATCH($J1973,SorP!$B$1:$B$6230,0))))</f>
        <v/>
      </c>
      <c r="U1973" s="239"/>
      <c r="V1973" s="269" t="e">
        <f>IF(C1973="",NA(),MATCH($B1973&amp;$C1973,'Smelter Look-up'!$J:$J,0))</f>
        <v>#N/A</v>
      </c>
      <c r="W1973" s="270"/>
      <c r="X1973" s="270">
        <f t="shared" ca="1" si="73"/>
        <v>0</v>
      </c>
      <c r="Y1973" s="270"/>
      <c r="Z1973" s="270"/>
      <c r="AB1973" s="272" t="str">
        <f t="shared" si="74"/>
        <v/>
      </c>
    </row>
    <row r="1974" spans="1:28" s="271" customFormat="1" ht="20.25">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72"/>
        <v/>
      </c>
      <c r="T1974" s="224" t="str">
        <f ca="1">IF(B1974="","",IF(ISERROR(MATCH($J1974,SorP!$B$1:$B$6230,0)),"",INDIRECT("'SorP'!$A$"&amp;MATCH($J1974,SorP!$B$1:$B$6230,0))))</f>
        <v/>
      </c>
      <c r="U1974" s="239"/>
      <c r="V1974" s="269" t="e">
        <f>IF(C1974="",NA(),MATCH($B1974&amp;$C1974,'Smelter Look-up'!$J:$J,0))</f>
        <v>#N/A</v>
      </c>
      <c r="W1974" s="270"/>
      <c r="X1974" s="270">
        <f t="shared" ca="1" si="73"/>
        <v>0</v>
      </c>
      <c r="Y1974" s="270"/>
      <c r="Z1974" s="270"/>
      <c r="AB1974" s="272" t="str">
        <f t="shared" si="74"/>
        <v/>
      </c>
    </row>
    <row r="1975" spans="1:28" s="271" customFormat="1" ht="20.25">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72"/>
        <v/>
      </c>
      <c r="T1975" s="224" t="str">
        <f ca="1">IF(B1975="","",IF(ISERROR(MATCH($J1975,SorP!$B$1:$B$6230,0)),"",INDIRECT("'SorP'!$A$"&amp;MATCH($J1975,SorP!$B$1:$B$6230,0))))</f>
        <v/>
      </c>
      <c r="U1975" s="239"/>
      <c r="V1975" s="269" t="e">
        <f>IF(C1975="",NA(),MATCH($B1975&amp;$C1975,'Smelter Look-up'!$J:$J,0))</f>
        <v>#N/A</v>
      </c>
      <c r="W1975" s="270"/>
      <c r="X1975" s="270">
        <f t="shared" ca="1" si="73"/>
        <v>0</v>
      </c>
      <c r="Y1975" s="270"/>
      <c r="Z1975" s="270"/>
      <c r="AB1975" s="272" t="str">
        <f t="shared" si="74"/>
        <v/>
      </c>
    </row>
    <row r="1976" spans="1:28" s="271" customFormat="1" ht="20.25">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72"/>
        <v/>
      </c>
      <c r="T1976" s="224" t="str">
        <f ca="1">IF(B1976="","",IF(ISERROR(MATCH($J1976,SorP!$B$1:$B$6230,0)),"",INDIRECT("'SorP'!$A$"&amp;MATCH($J1976,SorP!$B$1:$B$6230,0))))</f>
        <v/>
      </c>
      <c r="U1976" s="239"/>
      <c r="V1976" s="269" t="e">
        <f>IF(C1976="",NA(),MATCH($B1976&amp;$C1976,'Smelter Look-up'!$J:$J,0))</f>
        <v>#N/A</v>
      </c>
      <c r="W1976" s="270"/>
      <c r="X1976" s="270">
        <f t="shared" ca="1" si="73"/>
        <v>0</v>
      </c>
      <c r="Y1976" s="270"/>
      <c r="Z1976" s="270"/>
      <c r="AB1976" s="272" t="str">
        <f t="shared" si="74"/>
        <v/>
      </c>
    </row>
    <row r="1977" spans="1:28" s="271" customFormat="1" ht="20.25">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72"/>
        <v/>
      </c>
      <c r="T1977" s="224" t="str">
        <f ca="1">IF(B1977="","",IF(ISERROR(MATCH($J1977,SorP!$B$1:$B$6230,0)),"",INDIRECT("'SorP'!$A$"&amp;MATCH($J1977,SorP!$B$1:$B$6230,0))))</f>
        <v/>
      </c>
      <c r="U1977" s="239"/>
      <c r="V1977" s="269" t="e">
        <f>IF(C1977="",NA(),MATCH($B1977&amp;$C1977,'Smelter Look-up'!$J:$J,0))</f>
        <v>#N/A</v>
      </c>
      <c r="W1977" s="270"/>
      <c r="X1977" s="270">
        <f t="shared" ca="1" si="73"/>
        <v>0</v>
      </c>
      <c r="Y1977" s="270"/>
      <c r="Z1977" s="270"/>
      <c r="AB1977" s="272" t="str">
        <f t="shared" si="74"/>
        <v/>
      </c>
    </row>
    <row r="1978" spans="1:28" s="271" customFormat="1" ht="20.25">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72"/>
        <v/>
      </c>
      <c r="T1978" s="224" t="str">
        <f ca="1">IF(B1978="","",IF(ISERROR(MATCH($J1978,SorP!$B$1:$B$6230,0)),"",INDIRECT("'SorP'!$A$"&amp;MATCH($J1978,SorP!$B$1:$B$6230,0))))</f>
        <v/>
      </c>
      <c r="U1978" s="239"/>
      <c r="V1978" s="269" t="e">
        <f>IF(C1978="",NA(),MATCH($B1978&amp;$C1978,'Smelter Look-up'!$J:$J,0))</f>
        <v>#N/A</v>
      </c>
      <c r="W1978" s="270"/>
      <c r="X1978" s="270">
        <f t="shared" ca="1" si="73"/>
        <v>0</v>
      </c>
      <c r="Y1978" s="270"/>
      <c r="Z1978" s="270"/>
      <c r="AB1978" s="272" t="str">
        <f t="shared" si="74"/>
        <v/>
      </c>
    </row>
    <row r="1979" spans="1:28" s="271" customFormat="1" ht="20.25">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72"/>
        <v/>
      </c>
      <c r="T1979" s="224" t="str">
        <f ca="1">IF(B1979="","",IF(ISERROR(MATCH($J1979,SorP!$B$1:$B$6230,0)),"",INDIRECT("'SorP'!$A$"&amp;MATCH($J1979,SorP!$B$1:$B$6230,0))))</f>
        <v/>
      </c>
      <c r="U1979" s="239"/>
      <c r="V1979" s="269" t="e">
        <f>IF(C1979="",NA(),MATCH($B1979&amp;$C1979,'Smelter Look-up'!$J:$J,0))</f>
        <v>#N/A</v>
      </c>
      <c r="W1979" s="270"/>
      <c r="X1979" s="270">
        <f t="shared" ca="1" si="73"/>
        <v>0</v>
      </c>
      <c r="Y1979" s="270"/>
      <c r="Z1979" s="270"/>
      <c r="AB1979" s="272" t="str">
        <f t="shared" si="74"/>
        <v/>
      </c>
    </row>
    <row r="1980" spans="1:28" s="271" customFormat="1" ht="20.25">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72"/>
        <v/>
      </c>
      <c r="T1980" s="224" t="str">
        <f ca="1">IF(B1980="","",IF(ISERROR(MATCH($J1980,SorP!$B$1:$B$6230,0)),"",INDIRECT("'SorP'!$A$"&amp;MATCH($J1980,SorP!$B$1:$B$6230,0))))</f>
        <v/>
      </c>
      <c r="U1980" s="239"/>
      <c r="V1980" s="269" t="e">
        <f>IF(C1980="",NA(),MATCH($B1980&amp;$C1980,'Smelter Look-up'!$J:$J,0))</f>
        <v>#N/A</v>
      </c>
      <c r="W1980" s="270"/>
      <c r="X1980" s="270">
        <f t="shared" ca="1" si="73"/>
        <v>0</v>
      </c>
      <c r="Y1980" s="270"/>
      <c r="Z1980" s="270"/>
      <c r="AB1980" s="272" t="str">
        <f t="shared" si="74"/>
        <v/>
      </c>
    </row>
    <row r="1981" spans="1:28" s="271" customFormat="1" ht="20.25">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72"/>
        <v/>
      </c>
      <c r="T1981" s="224" t="str">
        <f ca="1">IF(B1981="","",IF(ISERROR(MATCH($J1981,SorP!$B$1:$B$6230,0)),"",INDIRECT("'SorP'!$A$"&amp;MATCH($J1981,SorP!$B$1:$B$6230,0))))</f>
        <v/>
      </c>
      <c r="U1981" s="239"/>
      <c r="V1981" s="269" t="e">
        <f>IF(C1981="",NA(),MATCH($B1981&amp;$C1981,'Smelter Look-up'!$J:$J,0))</f>
        <v>#N/A</v>
      </c>
      <c r="W1981" s="270"/>
      <c r="X1981" s="270">
        <f t="shared" ca="1" si="73"/>
        <v>0</v>
      </c>
      <c r="Y1981" s="270"/>
      <c r="Z1981" s="270"/>
      <c r="AB1981" s="272" t="str">
        <f t="shared" si="74"/>
        <v/>
      </c>
    </row>
    <row r="1982" spans="1:28" s="271" customFormat="1" ht="20.25">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72"/>
        <v/>
      </c>
      <c r="T1982" s="224" t="str">
        <f ca="1">IF(B1982="","",IF(ISERROR(MATCH($J1982,SorP!$B$1:$B$6230,0)),"",INDIRECT("'SorP'!$A$"&amp;MATCH($J1982,SorP!$B$1:$B$6230,0))))</f>
        <v/>
      </c>
      <c r="U1982" s="239"/>
      <c r="V1982" s="269" t="e">
        <f>IF(C1982="",NA(),MATCH($B1982&amp;$C1982,'Smelter Look-up'!$J:$J,0))</f>
        <v>#N/A</v>
      </c>
      <c r="W1982" s="270"/>
      <c r="X1982" s="270">
        <f t="shared" ca="1" si="73"/>
        <v>0</v>
      </c>
      <c r="Y1982" s="270"/>
      <c r="Z1982" s="270"/>
      <c r="AB1982" s="272" t="str">
        <f t="shared" si="74"/>
        <v/>
      </c>
    </row>
    <row r="1983" spans="1:28" s="271" customFormat="1" ht="20.25">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72"/>
        <v/>
      </c>
      <c r="T1983" s="224" t="str">
        <f ca="1">IF(B1983="","",IF(ISERROR(MATCH($J1983,SorP!$B$1:$B$6230,0)),"",INDIRECT("'SorP'!$A$"&amp;MATCH($J1983,SorP!$B$1:$B$6230,0))))</f>
        <v/>
      </c>
      <c r="U1983" s="239"/>
      <c r="V1983" s="269" t="e">
        <f>IF(C1983="",NA(),MATCH($B1983&amp;$C1983,'Smelter Look-up'!$J:$J,0))</f>
        <v>#N/A</v>
      </c>
      <c r="W1983" s="270"/>
      <c r="X1983" s="270">
        <f t="shared" ca="1" si="73"/>
        <v>0</v>
      </c>
      <c r="Y1983" s="270"/>
      <c r="Z1983" s="270"/>
      <c r="AB1983" s="272" t="str">
        <f t="shared" si="74"/>
        <v/>
      </c>
    </row>
    <row r="1984" spans="1:28" s="271" customFormat="1" ht="20.25">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72"/>
        <v/>
      </c>
      <c r="T1984" s="224" t="str">
        <f ca="1">IF(B1984="","",IF(ISERROR(MATCH($J1984,SorP!$B$1:$B$6230,0)),"",INDIRECT("'SorP'!$A$"&amp;MATCH($J1984,SorP!$B$1:$B$6230,0))))</f>
        <v/>
      </c>
      <c r="U1984" s="239"/>
      <c r="V1984" s="269" t="e">
        <f>IF(C1984="",NA(),MATCH($B1984&amp;$C1984,'Smelter Look-up'!$J:$J,0))</f>
        <v>#N/A</v>
      </c>
      <c r="W1984" s="270"/>
      <c r="X1984" s="270">
        <f t="shared" ca="1" si="73"/>
        <v>0</v>
      </c>
      <c r="Y1984" s="270"/>
      <c r="Z1984" s="270"/>
      <c r="AB1984" s="272" t="str">
        <f t="shared" si="74"/>
        <v/>
      </c>
    </row>
    <row r="1985" spans="1:28" s="271" customFormat="1" ht="20.25">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72"/>
        <v/>
      </c>
      <c r="T1985" s="224" t="str">
        <f ca="1">IF(B1985="","",IF(ISERROR(MATCH($J1985,SorP!$B$1:$B$6230,0)),"",INDIRECT("'SorP'!$A$"&amp;MATCH($J1985,SorP!$B$1:$B$6230,0))))</f>
        <v/>
      </c>
      <c r="U1985" s="239"/>
      <c r="V1985" s="269" t="e">
        <f>IF(C1985="",NA(),MATCH($B1985&amp;$C1985,'Smelter Look-up'!$J:$J,0))</f>
        <v>#N/A</v>
      </c>
      <c r="W1985" s="270"/>
      <c r="X1985" s="270">
        <f t="shared" ca="1" si="73"/>
        <v>0</v>
      </c>
      <c r="Y1985" s="270"/>
      <c r="Z1985" s="270"/>
      <c r="AB1985" s="272" t="str">
        <f t="shared" si="74"/>
        <v/>
      </c>
    </row>
    <row r="1986" spans="1:28" s="271" customFormat="1" ht="20.25">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72"/>
        <v/>
      </c>
      <c r="T1986" s="224" t="str">
        <f ca="1">IF(B1986="","",IF(ISERROR(MATCH($J1986,SorP!$B$1:$B$6230,0)),"",INDIRECT("'SorP'!$A$"&amp;MATCH($J1986,SorP!$B$1:$B$6230,0))))</f>
        <v/>
      </c>
      <c r="U1986" s="239"/>
      <c r="V1986" s="269" t="e">
        <f>IF(C1986="",NA(),MATCH($B1986&amp;$C1986,'Smelter Look-up'!$J:$J,0))</f>
        <v>#N/A</v>
      </c>
      <c r="W1986" s="270"/>
      <c r="X1986" s="270">
        <f t="shared" ca="1" si="73"/>
        <v>0</v>
      </c>
      <c r="Y1986" s="270"/>
      <c r="Z1986" s="270"/>
      <c r="AB1986" s="272" t="str">
        <f t="shared" si="74"/>
        <v/>
      </c>
    </row>
    <row r="1987" spans="1:28" s="271" customFormat="1" ht="20.25">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72"/>
        <v/>
      </c>
      <c r="T1987" s="224" t="str">
        <f ca="1">IF(B1987="","",IF(ISERROR(MATCH($J1987,SorP!$B$1:$B$6230,0)),"",INDIRECT("'SorP'!$A$"&amp;MATCH($J1987,SorP!$B$1:$B$6230,0))))</f>
        <v/>
      </c>
      <c r="U1987" s="239"/>
      <c r="V1987" s="269" t="e">
        <f>IF(C1987="",NA(),MATCH($B1987&amp;$C1987,'Smelter Look-up'!$J:$J,0))</f>
        <v>#N/A</v>
      </c>
      <c r="W1987" s="270"/>
      <c r="X1987" s="270">
        <f t="shared" ca="1" si="73"/>
        <v>0</v>
      </c>
      <c r="Y1987" s="270"/>
      <c r="Z1987" s="270"/>
      <c r="AB1987" s="272" t="str">
        <f t="shared" si="74"/>
        <v/>
      </c>
    </row>
    <row r="1988" spans="1:28" s="271" customFormat="1" ht="20.25">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72"/>
        <v/>
      </c>
      <c r="T1988" s="224" t="str">
        <f ca="1">IF(B1988="","",IF(ISERROR(MATCH($J1988,SorP!$B$1:$B$6230,0)),"",INDIRECT("'SorP'!$A$"&amp;MATCH($J1988,SorP!$B$1:$B$6230,0))))</f>
        <v/>
      </c>
      <c r="U1988" s="239"/>
      <c r="V1988" s="269" t="e">
        <f>IF(C1988="",NA(),MATCH($B1988&amp;$C1988,'Smelter Look-up'!$J:$J,0))</f>
        <v>#N/A</v>
      </c>
      <c r="W1988" s="270"/>
      <c r="X1988" s="270">
        <f t="shared" ca="1" si="73"/>
        <v>0</v>
      </c>
      <c r="Y1988" s="270"/>
      <c r="Z1988" s="270"/>
      <c r="AB1988" s="272" t="str">
        <f t="shared" si="74"/>
        <v/>
      </c>
    </row>
    <row r="1989" spans="1:28" s="271" customFormat="1" ht="20.25">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72"/>
        <v/>
      </c>
      <c r="T1989" s="224" t="str">
        <f ca="1">IF(B1989="","",IF(ISERROR(MATCH($J1989,SorP!$B$1:$B$6230,0)),"",INDIRECT("'SorP'!$A$"&amp;MATCH($J1989,SorP!$B$1:$B$6230,0))))</f>
        <v/>
      </c>
      <c r="U1989" s="239"/>
      <c r="V1989" s="269" t="e">
        <f>IF(C1989="",NA(),MATCH($B1989&amp;$C1989,'Smelter Look-up'!$J:$J,0))</f>
        <v>#N/A</v>
      </c>
      <c r="W1989" s="270"/>
      <c r="X1989" s="270">
        <f t="shared" ca="1" si="73"/>
        <v>0</v>
      </c>
      <c r="Y1989" s="270"/>
      <c r="Z1989" s="270"/>
      <c r="AB1989" s="272" t="str">
        <f t="shared" si="74"/>
        <v/>
      </c>
    </row>
    <row r="1990" spans="1:28" s="271" customFormat="1" ht="20.25">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72"/>
        <v/>
      </c>
      <c r="T1990" s="224" t="str">
        <f ca="1">IF(B1990="","",IF(ISERROR(MATCH($J1990,SorP!$B$1:$B$6230,0)),"",INDIRECT("'SorP'!$A$"&amp;MATCH($J1990,SorP!$B$1:$B$6230,0))))</f>
        <v/>
      </c>
      <c r="U1990" s="239"/>
      <c r="V1990" s="269" t="e">
        <f>IF(C1990="",NA(),MATCH($B1990&amp;$C1990,'Smelter Look-up'!$J:$J,0))</f>
        <v>#N/A</v>
      </c>
      <c r="W1990" s="270"/>
      <c r="X1990" s="270">
        <f t="shared" ca="1" si="73"/>
        <v>0</v>
      </c>
      <c r="Y1990" s="270"/>
      <c r="Z1990" s="270"/>
      <c r="AB1990" s="272" t="str">
        <f t="shared" si="74"/>
        <v/>
      </c>
    </row>
    <row r="1991" spans="1:28" s="271" customFormat="1" ht="20.25">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72"/>
        <v/>
      </c>
      <c r="T1991" s="224" t="str">
        <f ca="1">IF(B1991="","",IF(ISERROR(MATCH($J1991,SorP!$B$1:$B$6230,0)),"",INDIRECT("'SorP'!$A$"&amp;MATCH($J1991,SorP!$B$1:$B$6230,0))))</f>
        <v/>
      </c>
      <c r="U1991" s="239"/>
      <c r="V1991" s="269" t="e">
        <f>IF(C1991="",NA(),MATCH($B1991&amp;$C1991,'Smelter Look-up'!$J:$J,0))</f>
        <v>#N/A</v>
      </c>
      <c r="W1991" s="270"/>
      <c r="X1991" s="270">
        <f t="shared" ca="1" si="73"/>
        <v>0</v>
      </c>
      <c r="Y1991" s="270"/>
      <c r="Z1991" s="270"/>
      <c r="AB1991" s="272" t="str">
        <f t="shared" si="74"/>
        <v/>
      </c>
    </row>
    <row r="1992" spans="1:28" s="271" customFormat="1" ht="20.25">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72"/>
        <v/>
      </c>
      <c r="T1992" s="224" t="str">
        <f ca="1">IF(B1992="","",IF(ISERROR(MATCH($J1992,SorP!$B$1:$B$6230,0)),"",INDIRECT("'SorP'!$A$"&amp;MATCH($J1992,SorP!$B$1:$B$6230,0))))</f>
        <v/>
      </c>
      <c r="U1992" s="239"/>
      <c r="V1992" s="269" t="e">
        <f>IF(C1992="",NA(),MATCH($B1992&amp;$C1992,'Smelter Look-up'!$J:$J,0))</f>
        <v>#N/A</v>
      </c>
      <c r="W1992" s="270"/>
      <c r="X1992" s="270">
        <f t="shared" ca="1" si="73"/>
        <v>0</v>
      </c>
      <c r="Y1992" s="270"/>
      <c r="Z1992" s="270"/>
      <c r="AB1992" s="272" t="str">
        <f t="shared" si="74"/>
        <v/>
      </c>
    </row>
    <row r="1993" spans="1:28" s="271" customFormat="1" ht="20.25">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72"/>
        <v/>
      </c>
      <c r="T1993" s="224" t="str">
        <f ca="1">IF(B1993="","",IF(ISERROR(MATCH($J1993,SorP!$B$1:$B$6230,0)),"",INDIRECT("'SorP'!$A$"&amp;MATCH($J1993,SorP!$B$1:$B$6230,0))))</f>
        <v/>
      </c>
      <c r="U1993" s="239"/>
      <c r="V1993" s="269" t="e">
        <f>IF(C1993="",NA(),MATCH($B1993&amp;$C1993,'Smelter Look-up'!$J:$J,0))</f>
        <v>#N/A</v>
      </c>
      <c r="W1993" s="270"/>
      <c r="X1993" s="270">
        <f t="shared" ca="1" si="73"/>
        <v>0</v>
      </c>
      <c r="Y1993" s="270"/>
      <c r="Z1993" s="270"/>
      <c r="AB1993" s="272" t="str">
        <f t="shared" si="74"/>
        <v/>
      </c>
    </row>
    <row r="1994" spans="1:28" s="271" customFormat="1" ht="20.25">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72"/>
        <v/>
      </c>
      <c r="T1994" s="224" t="str">
        <f ca="1">IF(B1994="","",IF(ISERROR(MATCH($J1994,SorP!$B$1:$B$6230,0)),"",INDIRECT("'SorP'!$A$"&amp;MATCH($J1994,SorP!$B$1:$B$6230,0))))</f>
        <v/>
      </c>
      <c r="U1994" s="239"/>
      <c r="V1994" s="269" t="e">
        <f>IF(C1994="",NA(),MATCH($B1994&amp;$C1994,'Smelter Look-up'!$J:$J,0))</f>
        <v>#N/A</v>
      </c>
      <c r="W1994" s="270"/>
      <c r="X1994" s="270">
        <f t="shared" ca="1" si="73"/>
        <v>0</v>
      </c>
      <c r="Y1994" s="270"/>
      <c r="Z1994" s="270"/>
      <c r="AB1994" s="272" t="str">
        <f t="shared" si="74"/>
        <v/>
      </c>
    </row>
    <row r="1995" spans="1:28" s="271" customFormat="1" ht="20.25">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72"/>
        <v/>
      </c>
      <c r="T1995" s="224" t="str">
        <f ca="1">IF(B1995="","",IF(ISERROR(MATCH($J1995,SorP!$B$1:$B$6230,0)),"",INDIRECT("'SorP'!$A$"&amp;MATCH($J1995,SorP!$B$1:$B$6230,0))))</f>
        <v/>
      </c>
      <c r="U1995" s="239"/>
      <c r="V1995" s="269" t="e">
        <f>IF(C1995="",NA(),MATCH($B1995&amp;$C1995,'Smelter Look-up'!$J:$J,0))</f>
        <v>#N/A</v>
      </c>
      <c r="W1995" s="270"/>
      <c r="X1995" s="270">
        <f t="shared" ca="1" si="73"/>
        <v>0</v>
      </c>
      <c r="Y1995" s="270"/>
      <c r="Z1995" s="270"/>
      <c r="AB1995" s="272" t="str">
        <f t="shared" si="74"/>
        <v/>
      </c>
    </row>
    <row r="1996" spans="1:28" s="271" customFormat="1" ht="20.25">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72"/>
        <v/>
      </c>
      <c r="T1996" s="224" t="str">
        <f ca="1">IF(B1996="","",IF(ISERROR(MATCH($J1996,SorP!$B$1:$B$6230,0)),"",INDIRECT("'SorP'!$A$"&amp;MATCH($J1996,SorP!$B$1:$B$6230,0))))</f>
        <v/>
      </c>
      <c r="U1996" s="239"/>
      <c r="V1996" s="269" t="e">
        <f>IF(C1996="",NA(),MATCH($B1996&amp;$C1996,'Smelter Look-up'!$J:$J,0))</f>
        <v>#N/A</v>
      </c>
      <c r="W1996" s="270"/>
      <c r="X1996" s="270">
        <f t="shared" ca="1" si="73"/>
        <v>0</v>
      </c>
      <c r="Y1996" s="270"/>
      <c r="Z1996" s="270"/>
      <c r="AB1996" s="272" t="str">
        <f t="shared" si="74"/>
        <v/>
      </c>
    </row>
    <row r="1997" spans="1:28" s="271" customFormat="1" ht="20.25">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72"/>
        <v/>
      </c>
      <c r="T1997" s="224" t="str">
        <f ca="1">IF(B1997="","",IF(ISERROR(MATCH($J1997,SorP!$B$1:$B$6230,0)),"",INDIRECT("'SorP'!$A$"&amp;MATCH($J1997,SorP!$B$1:$B$6230,0))))</f>
        <v/>
      </c>
      <c r="U1997" s="239"/>
      <c r="V1997" s="269" t="e">
        <f>IF(C1997="",NA(),MATCH($B1997&amp;$C1997,'Smelter Look-up'!$J:$J,0))</f>
        <v>#N/A</v>
      </c>
      <c r="W1997" s="270"/>
      <c r="X1997" s="270">
        <f t="shared" ca="1" si="73"/>
        <v>0</v>
      </c>
      <c r="Y1997" s="270"/>
      <c r="Z1997" s="270"/>
      <c r="AB1997" s="272" t="str">
        <f t="shared" si="74"/>
        <v/>
      </c>
    </row>
    <row r="1998" spans="1:28" s="271" customFormat="1" ht="20.25">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72"/>
        <v/>
      </c>
      <c r="T1998" s="224" t="str">
        <f ca="1">IF(B1998="","",IF(ISERROR(MATCH($J1998,SorP!$B$1:$B$6230,0)),"",INDIRECT("'SorP'!$A$"&amp;MATCH($J1998,SorP!$B$1:$B$6230,0))))</f>
        <v/>
      </c>
      <c r="U1998" s="239"/>
      <c r="V1998" s="269" t="e">
        <f>IF(C1998="",NA(),MATCH($B1998&amp;$C1998,'Smelter Look-up'!$J:$J,0))</f>
        <v>#N/A</v>
      </c>
      <c r="W1998" s="270"/>
      <c r="X1998" s="270">
        <f t="shared" ca="1" si="73"/>
        <v>0</v>
      </c>
      <c r="Y1998" s="270"/>
      <c r="Z1998" s="270"/>
      <c r="AB1998" s="272" t="str">
        <f t="shared" si="74"/>
        <v/>
      </c>
    </row>
    <row r="1999" spans="1:28" s="271" customFormat="1" ht="20.25">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72"/>
        <v/>
      </c>
      <c r="T1999" s="224" t="str">
        <f ca="1">IF(B1999="","",IF(ISERROR(MATCH($J1999,SorP!$B$1:$B$6230,0)),"",INDIRECT("'SorP'!$A$"&amp;MATCH($J1999,SorP!$B$1:$B$6230,0))))</f>
        <v/>
      </c>
      <c r="U1999" s="239"/>
      <c r="V1999" s="269" t="e">
        <f>IF(C1999="",NA(),MATCH($B1999&amp;$C1999,'Smelter Look-up'!$J:$J,0))</f>
        <v>#N/A</v>
      </c>
      <c r="W1999" s="270"/>
      <c r="X1999" s="270">
        <f t="shared" ca="1" si="73"/>
        <v>0</v>
      </c>
      <c r="Y1999" s="270"/>
      <c r="Z1999" s="270"/>
      <c r="AB1999" s="272" t="str">
        <f t="shared" si="74"/>
        <v/>
      </c>
    </row>
    <row r="2000" spans="1:28" s="271" customFormat="1" ht="20.25">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72"/>
        <v/>
      </c>
      <c r="T2000" s="224" t="str">
        <f ca="1">IF(B2000="","",IF(ISERROR(MATCH($J2000,SorP!$B$1:$B$6230,0)),"",INDIRECT("'SorP'!$A$"&amp;MATCH($J2000,SorP!$B$1:$B$6230,0))))</f>
        <v/>
      </c>
      <c r="U2000" s="239"/>
      <c r="V2000" s="269" t="e">
        <f>IF(C2000="",NA(),MATCH($B2000&amp;$C2000,'Smelter Look-up'!$J:$J,0))</f>
        <v>#N/A</v>
      </c>
      <c r="W2000" s="270"/>
      <c r="X2000" s="270">
        <f t="shared" ca="1" si="73"/>
        <v>0</v>
      </c>
      <c r="Y2000" s="270"/>
      <c r="Z2000" s="270"/>
      <c r="AB2000" s="272" t="str">
        <f t="shared" si="74"/>
        <v/>
      </c>
    </row>
    <row r="2001" spans="1:28" s="271" customFormat="1" ht="20.25">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72"/>
        <v/>
      </c>
      <c r="T2001" s="224" t="str">
        <f ca="1">IF(B2001="","",IF(ISERROR(MATCH($J2001,SorP!$B$1:$B$6230,0)),"",INDIRECT("'SorP'!$A$"&amp;MATCH($J2001,SorP!$B$1:$B$6230,0))))</f>
        <v/>
      </c>
      <c r="U2001" s="239"/>
      <c r="V2001" s="269" t="e">
        <f>IF(C2001="",NA(),MATCH($B2001&amp;$C2001,'Smelter Look-up'!$J:$J,0))</f>
        <v>#N/A</v>
      </c>
      <c r="W2001" s="270"/>
      <c r="X2001" s="270">
        <f t="shared" ca="1" si="73"/>
        <v>0</v>
      </c>
      <c r="Y2001" s="270"/>
      <c r="Z2001" s="270"/>
      <c r="AB2001" s="272" t="str">
        <f t="shared" si="74"/>
        <v/>
      </c>
    </row>
    <row r="2002" spans="1:28" s="271" customFormat="1" ht="20.25">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72"/>
        <v/>
      </c>
      <c r="T2002" s="224" t="str">
        <f ca="1">IF(B2002="","",IF(ISERROR(MATCH($J2002,SorP!$B$1:$B$6230,0)),"",INDIRECT("'SorP'!$A$"&amp;MATCH($J2002,SorP!$B$1:$B$6230,0))))</f>
        <v/>
      </c>
      <c r="U2002" s="239"/>
      <c r="V2002" s="269" t="e">
        <f>IF(C2002="",NA(),MATCH($B2002&amp;$C2002,'Smelter Look-up'!$J:$J,0))</f>
        <v>#N/A</v>
      </c>
      <c r="W2002" s="270"/>
      <c r="X2002" s="270">
        <f t="shared" ca="1" si="73"/>
        <v>0</v>
      </c>
      <c r="Y2002" s="270"/>
      <c r="Z2002" s="270"/>
      <c r="AB2002" s="272" t="str">
        <f t="shared" si="74"/>
        <v/>
      </c>
    </row>
    <row r="2003" spans="1:28" s="271" customFormat="1" ht="20.25">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72"/>
        <v/>
      </c>
      <c r="T2003" s="224" t="str">
        <f ca="1">IF(B2003="","",IF(ISERROR(MATCH($J2003,SorP!$B$1:$B$6230,0)),"",INDIRECT("'SorP'!$A$"&amp;MATCH($J2003,SorP!$B$1:$B$6230,0))))</f>
        <v/>
      </c>
      <c r="U2003" s="239"/>
      <c r="V2003" s="269" t="e">
        <f>IF(C2003="",NA(),MATCH($B2003&amp;$C2003,'Smelter Look-up'!$J:$J,0))</f>
        <v>#N/A</v>
      </c>
      <c r="W2003" s="270"/>
      <c r="X2003" s="270">
        <f t="shared" ca="1" si="73"/>
        <v>0</v>
      </c>
      <c r="Y2003" s="270"/>
      <c r="Z2003" s="270"/>
      <c r="AB2003" s="272" t="str">
        <f t="shared" si="74"/>
        <v/>
      </c>
    </row>
    <row r="2004" spans="1:28" s="271" customFormat="1" ht="20.25">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72"/>
        <v/>
      </c>
      <c r="T2004" s="224" t="str">
        <f ca="1">IF(B2004="","",IF(ISERROR(MATCH($J2004,SorP!$B$1:$B$6230,0)),"",INDIRECT("'SorP'!$A$"&amp;MATCH($J2004,SorP!$B$1:$B$6230,0))))</f>
        <v/>
      </c>
      <c r="U2004" s="239"/>
      <c r="V2004" s="269" t="e">
        <f>IF(C2004="",NA(),MATCH($B2004&amp;$C2004,'Smelter Look-up'!$J:$J,0))</f>
        <v>#N/A</v>
      </c>
      <c r="W2004" s="270"/>
      <c r="X2004" s="270">
        <f t="shared" ca="1" si="73"/>
        <v>0</v>
      </c>
      <c r="Y2004" s="270"/>
      <c r="Z2004" s="270"/>
      <c r="AB2004" s="272" t="str">
        <f t="shared" si="74"/>
        <v/>
      </c>
    </row>
    <row r="2005" spans="1:28" s="271" customFormat="1" ht="20.25">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72"/>
        <v/>
      </c>
      <c r="T2005" s="224" t="str">
        <f ca="1">IF(B2005="","",IF(ISERROR(MATCH($J2005,SorP!$B$1:$B$6230,0)),"",INDIRECT("'SorP'!$A$"&amp;MATCH($J2005,SorP!$B$1:$B$6230,0))))</f>
        <v/>
      </c>
      <c r="U2005" s="239"/>
      <c r="V2005" s="269" t="e">
        <f>IF(C2005="",NA(),MATCH($B2005&amp;$C2005,'Smelter Look-up'!$J:$J,0))</f>
        <v>#N/A</v>
      </c>
      <c r="W2005" s="270"/>
      <c r="X2005" s="270">
        <f t="shared" ca="1" si="73"/>
        <v>0</v>
      </c>
      <c r="Y2005" s="270"/>
      <c r="Z2005" s="270"/>
      <c r="AB2005" s="272" t="str">
        <f t="shared" si="74"/>
        <v/>
      </c>
    </row>
    <row r="2006" spans="1:28" s="271" customFormat="1" ht="20.25">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72"/>
        <v/>
      </c>
      <c r="T2006" s="224" t="str">
        <f ca="1">IF(B2006="","",IF(ISERROR(MATCH($J2006,SorP!$B$1:$B$6230,0)),"",INDIRECT("'SorP'!$A$"&amp;MATCH($J2006,SorP!$B$1:$B$6230,0))))</f>
        <v/>
      </c>
      <c r="U2006" s="239"/>
      <c r="V2006" s="269" t="e">
        <f>IF(C2006="",NA(),MATCH($B2006&amp;$C2006,'Smelter Look-up'!$J:$J,0))</f>
        <v>#N/A</v>
      </c>
      <c r="W2006" s="270"/>
      <c r="X2006" s="270">
        <f t="shared" ca="1" si="73"/>
        <v>0</v>
      </c>
      <c r="Y2006" s="270"/>
      <c r="Z2006" s="270"/>
      <c r="AB2006" s="272" t="str">
        <f t="shared" si="74"/>
        <v/>
      </c>
    </row>
    <row r="2007" spans="1:28" s="271" customFormat="1" ht="20.25">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72"/>
        <v/>
      </c>
      <c r="T2007" s="224" t="str">
        <f ca="1">IF(B2007="","",IF(ISERROR(MATCH($J2007,SorP!$B$1:$B$6230,0)),"",INDIRECT("'SorP'!$A$"&amp;MATCH($J2007,SorP!$B$1:$B$6230,0))))</f>
        <v/>
      </c>
      <c r="U2007" s="239"/>
      <c r="V2007" s="269" t="e">
        <f>IF(C2007="",NA(),MATCH($B2007&amp;$C2007,'Smelter Look-up'!$J:$J,0))</f>
        <v>#N/A</v>
      </c>
      <c r="W2007" s="270"/>
      <c r="X2007" s="270">
        <f t="shared" ca="1" si="73"/>
        <v>0</v>
      </c>
      <c r="Y2007" s="270"/>
      <c r="Z2007" s="270"/>
      <c r="AB2007" s="272" t="str">
        <f t="shared" si="74"/>
        <v/>
      </c>
    </row>
    <row r="2008" spans="1:28" s="271" customFormat="1" ht="20.25">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72"/>
        <v/>
      </c>
      <c r="T2008" s="224" t="str">
        <f ca="1">IF(B2008="","",IF(ISERROR(MATCH($J2008,SorP!$B$1:$B$6230,0)),"",INDIRECT("'SorP'!$A$"&amp;MATCH($J2008,SorP!$B$1:$B$6230,0))))</f>
        <v/>
      </c>
      <c r="U2008" s="239"/>
      <c r="V2008" s="269" t="e">
        <f>IF(C2008="",NA(),MATCH($B2008&amp;$C2008,'Smelter Look-up'!$J:$J,0))</f>
        <v>#N/A</v>
      </c>
      <c r="W2008" s="270"/>
      <c r="X2008" s="270">
        <f t="shared" ca="1" si="73"/>
        <v>0</v>
      </c>
      <c r="Y2008" s="270"/>
      <c r="Z2008" s="270"/>
      <c r="AB2008" s="272" t="str">
        <f t="shared" si="74"/>
        <v/>
      </c>
    </row>
    <row r="2009" spans="1:28" s="271" customFormat="1" ht="20.25">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72"/>
        <v/>
      </c>
      <c r="T2009" s="224" t="str">
        <f ca="1">IF(B2009="","",IF(ISERROR(MATCH($J2009,SorP!$B$1:$B$6230,0)),"",INDIRECT("'SorP'!$A$"&amp;MATCH($J2009,SorP!$B$1:$B$6230,0))))</f>
        <v/>
      </c>
      <c r="U2009" s="239"/>
      <c r="V2009" s="269" t="e">
        <f>IF(C2009="",NA(),MATCH($B2009&amp;$C2009,'Smelter Look-up'!$J:$J,0))</f>
        <v>#N/A</v>
      </c>
      <c r="W2009" s="270"/>
      <c r="X2009" s="270">
        <f t="shared" ca="1" si="73"/>
        <v>0</v>
      </c>
      <c r="Y2009" s="270"/>
      <c r="Z2009" s="270"/>
      <c r="AB2009" s="272" t="str">
        <f t="shared" si="74"/>
        <v/>
      </c>
    </row>
    <row r="2010" spans="1:28" s="271" customFormat="1" ht="20.25">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72"/>
        <v/>
      </c>
      <c r="T2010" s="224" t="str">
        <f ca="1">IF(B2010="","",IF(ISERROR(MATCH($J2010,SorP!$B$1:$B$6230,0)),"",INDIRECT("'SorP'!$A$"&amp;MATCH($J2010,SorP!$B$1:$B$6230,0))))</f>
        <v/>
      </c>
      <c r="U2010" s="239"/>
      <c r="V2010" s="269" t="e">
        <f>IF(C2010="",NA(),MATCH($B2010&amp;$C2010,'Smelter Look-up'!$J:$J,0))</f>
        <v>#N/A</v>
      </c>
      <c r="W2010" s="270"/>
      <c r="X2010" s="270">
        <f t="shared" ca="1" si="73"/>
        <v>0</v>
      </c>
      <c r="Y2010" s="270"/>
      <c r="Z2010" s="270"/>
      <c r="AB2010" s="272" t="str">
        <f t="shared" si="74"/>
        <v/>
      </c>
    </row>
    <row r="2011" spans="1:28" s="271" customFormat="1" ht="20.25">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72"/>
        <v/>
      </c>
      <c r="T2011" s="224" t="str">
        <f ca="1">IF(B2011="","",IF(ISERROR(MATCH($J2011,SorP!$B$1:$B$6230,0)),"",INDIRECT("'SorP'!$A$"&amp;MATCH($J2011,SorP!$B$1:$B$6230,0))))</f>
        <v/>
      </c>
      <c r="U2011" s="239"/>
      <c r="V2011" s="269" t="e">
        <f>IF(C2011="",NA(),MATCH($B2011&amp;$C2011,'Smelter Look-up'!$J:$J,0))</f>
        <v>#N/A</v>
      </c>
      <c r="W2011" s="270"/>
      <c r="X2011" s="270">
        <f t="shared" ca="1" si="73"/>
        <v>0</v>
      </c>
      <c r="Y2011" s="270"/>
      <c r="Z2011" s="270"/>
      <c r="AB2011" s="272" t="str">
        <f t="shared" si="74"/>
        <v/>
      </c>
    </row>
    <row r="2012" spans="1:28" s="271" customFormat="1" ht="20.25">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72"/>
        <v/>
      </c>
      <c r="T2012" s="224" t="str">
        <f ca="1">IF(B2012="","",IF(ISERROR(MATCH($J2012,SorP!$B$1:$B$6230,0)),"",INDIRECT("'SorP'!$A$"&amp;MATCH($J2012,SorP!$B$1:$B$6230,0))))</f>
        <v/>
      </c>
      <c r="U2012" s="239"/>
      <c r="V2012" s="269" t="e">
        <f>IF(C2012="",NA(),MATCH($B2012&amp;$C2012,'Smelter Look-up'!$J:$J,0))</f>
        <v>#N/A</v>
      </c>
      <c r="W2012" s="270"/>
      <c r="X2012" s="270">
        <f t="shared" ca="1" si="73"/>
        <v>0</v>
      </c>
      <c r="Y2012" s="270"/>
      <c r="Z2012" s="270"/>
      <c r="AB2012" s="272" t="str">
        <f t="shared" si="74"/>
        <v/>
      </c>
    </row>
    <row r="2013" spans="1:28" s="271" customFormat="1" ht="20.25">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72"/>
        <v/>
      </c>
      <c r="T2013" s="224" t="str">
        <f ca="1">IF(B2013="","",IF(ISERROR(MATCH($J2013,SorP!$B$1:$B$6230,0)),"",INDIRECT("'SorP'!$A$"&amp;MATCH($J2013,SorP!$B$1:$B$6230,0))))</f>
        <v/>
      </c>
      <c r="U2013" s="239"/>
      <c r="V2013" s="269" t="e">
        <f>IF(C2013="",NA(),MATCH($B2013&amp;$C2013,'Smelter Look-up'!$J:$J,0))</f>
        <v>#N/A</v>
      </c>
      <c r="W2013" s="270"/>
      <c r="X2013" s="270">
        <f t="shared" ca="1" si="73"/>
        <v>0</v>
      </c>
      <c r="Y2013" s="270"/>
      <c r="Z2013" s="270"/>
      <c r="AB2013" s="272" t="str">
        <f t="shared" si="74"/>
        <v/>
      </c>
    </row>
    <row r="2014" spans="1:28" s="271" customFormat="1" ht="20.25">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72"/>
        <v/>
      </c>
      <c r="T2014" s="224" t="str">
        <f ca="1">IF(B2014="","",IF(ISERROR(MATCH($J2014,SorP!$B$1:$B$6230,0)),"",INDIRECT("'SorP'!$A$"&amp;MATCH($J2014,SorP!$B$1:$B$6230,0))))</f>
        <v/>
      </c>
      <c r="U2014" s="239"/>
      <c r="V2014" s="269" t="e">
        <f>IF(C2014="",NA(),MATCH($B2014&amp;$C2014,'Smelter Look-up'!$J:$J,0))</f>
        <v>#N/A</v>
      </c>
      <c r="W2014" s="270"/>
      <c r="X2014" s="270">
        <f t="shared" ca="1" si="73"/>
        <v>0</v>
      </c>
      <c r="Y2014" s="270"/>
      <c r="Z2014" s="270"/>
      <c r="AB2014" s="272" t="str">
        <f t="shared" si="74"/>
        <v/>
      </c>
    </row>
    <row r="2015" spans="1:28" s="271" customFormat="1" ht="20.25">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72"/>
        <v/>
      </c>
      <c r="T2015" s="224" t="str">
        <f ca="1">IF(B2015="","",IF(ISERROR(MATCH($J2015,SorP!$B$1:$B$6230,0)),"",INDIRECT("'SorP'!$A$"&amp;MATCH($J2015,SorP!$B$1:$B$6230,0))))</f>
        <v/>
      </c>
      <c r="U2015" s="239"/>
      <c r="V2015" s="269" t="e">
        <f>IF(C2015="",NA(),MATCH($B2015&amp;$C2015,'Smelter Look-up'!$J:$J,0))</f>
        <v>#N/A</v>
      </c>
      <c r="W2015" s="270"/>
      <c r="X2015" s="270">
        <f t="shared" ca="1" si="73"/>
        <v>0</v>
      </c>
      <c r="Y2015" s="270"/>
      <c r="Z2015" s="270"/>
      <c r="AB2015" s="272" t="str">
        <f t="shared" si="74"/>
        <v/>
      </c>
    </row>
    <row r="2016" spans="1:28" s="271" customFormat="1" ht="20.25">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72"/>
        <v/>
      </c>
      <c r="T2016" s="224" t="str">
        <f ca="1">IF(B2016="","",IF(ISERROR(MATCH($J2016,SorP!$B$1:$B$6230,0)),"",INDIRECT("'SorP'!$A$"&amp;MATCH($J2016,SorP!$B$1:$B$6230,0))))</f>
        <v/>
      </c>
      <c r="U2016" s="239"/>
      <c r="V2016" s="269" t="e">
        <f>IF(C2016="",NA(),MATCH($B2016&amp;$C2016,'Smelter Look-up'!$J:$J,0))</f>
        <v>#N/A</v>
      </c>
      <c r="W2016" s="270"/>
      <c r="X2016" s="270">
        <f t="shared" ca="1" si="73"/>
        <v>0</v>
      </c>
      <c r="Y2016" s="270"/>
      <c r="Z2016" s="270"/>
      <c r="AB2016" s="272" t="str">
        <f t="shared" si="74"/>
        <v/>
      </c>
    </row>
    <row r="2017" spans="1:28" s="271" customFormat="1" ht="20.25">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72"/>
        <v/>
      </c>
      <c r="T2017" s="224" t="str">
        <f ca="1">IF(B2017="","",IF(ISERROR(MATCH($J2017,SorP!$B$1:$B$6230,0)),"",INDIRECT("'SorP'!$A$"&amp;MATCH($J2017,SorP!$B$1:$B$6230,0))))</f>
        <v/>
      </c>
      <c r="U2017" s="239"/>
      <c r="V2017" s="269" t="e">
        <f>IF(C2017="",NA(),MATCH($B2017&amp;$C2017,'Smelter Look-up'!$J:$J,0))</f>
        <v>#N/A</v>
      </c>
      <c r="W2017" s="270"/>
      <c r="X2017" s="270">
        <f t="shared" ca="1" si="73"/>
        <v>0</v>
      </c>
      <c r="Y2017" s="270"/>
      <c r="Z2017" s="270"/>
      <c r="AB2017" s="272" t="str">
        <f t="shared" si="74"/>
        <v/>
      </c>
    </row>
    <row r="2018" spans="1:28" s="271" customFormat="1" ht="20.25">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72"/>
        <v/>
      </c>
      <c r="T2018" s="224" t="str">
        <f ca="1">IF(B2018="","",IF(ISERROR(MATCH($J2018,SorP!$B$1:$B$6230,0)),"",INDIRECT("'SorP'!$A$"&amp;MATCH($J2018,SorP!$B$1:$B$6230,0))))</f>
        <v/>
      </c>
      <c r="U2018" s="239"/>
      <c r="V2018" s="269" t="e">
        <f>IF(C2018="",NA(),MATCH($B2018&amp;$C2018,'Smelter Look-up'!$J:$J,0))</f>
        <v>#N/A</v>
      </c>
      <c r="W2018" s="270"/>
      <c r="X2018" s="270">
        <f t="shared" ca="1" si="73"/>
        <v>0</v>
      </c>
      <c r="Y2018" s="270"/>
      <c r="Z2018" s="270"/>
      <c r="AB2018" s="272" t="str">
        <f t="shared" si="74"/>
        <v/>
      </c>
    </row>
    <row r="2019" spans="1:28" s="271" customFormat="1" ht="20.25">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72"/>
        <v/>
      </c>
      <c r="T2019" s="224" t="str">
        <f ca="1">IF(B2019="","",IF(ISERROR(MATCH($J2019,SorP!$B$1:$B$6230,0)),"",INDIRECT("'SorP'!$A$"&amp;MATCH($J2019,SorP!$B$1:$B$6230,0))))</f>
        <v/>
      </c>
      <c r="U2019" s="239"/>
      <c r="V2019" s="269" t="e">
        <f>IF(C2019="",NA(),MATCH($B2019&amp;$C2019,'Smelter Look-up'!$J:$J,0))</f>
        <v>#N/A</v>
      </c>
      <c r="W2019" s="270"/>
      <c r="X2019" s="270">
        <f t="shared" ca="1" si="73"/>
        <v>0</v>
      </c>
      <c r="Y2019" s="270"/>
      <c r="Z2019" s="270"/>
      <c r="AB2019" s="272" t="str">
        <f t="shared" si="74"/>
        <v/>
      </c>
    </row>
    <row r="2020" spans="1:28" s="271" customFormat="1" ht="20.25">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ca="1" si="72"/>
        <v/>
      </c>
      <c r="T2020" s="224" t="str">
        <f ca="1">IF(B2020="","",IF(ISERROR(MATCH($J2020,SorP!$B$1:$B$6230,0)),"",INDIRECT("'SorP'!$A$"&amp;MATCH($J2020,SorP!$B$1:$B$6230,0))))</f>
        <v/>
      </c>
      <c r="U2020" s="239"/>
      <c r="V2020" s="269" t="e">
        <f>IF(C2020="",NA(),MATCH($B2020&amp;$C2020,'Smelter Look-up'!$J:$J,0))</f>
        <v>#N/A</v>
      </c>
      <c r="W2020" s="270"/>
      <c r="X2020" s="270">
        <f t="shared" ca="1" si="73"/>
        <v>0</v>
      </c>
      <c r="Y2020" s="270"/>
      <c r="Z2020" s="270"/>
      <c r="AB2020" s="272" t="str">
        <f t="shared" si="74"/>
        <v/>
      </c>
    </row>
    <row r="2021" spans="1:28" s="271" customFormat="1" ht="20.25">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ref="S2021:S2084" ca="1" si="75">IF(B2021="","",IF(ISERROR(MATCH($E2021,CL,0)),"Unknown",INDIRECT("'C'!$A$"&amp;MATCH($E2021,CL,0)+1)))</f>
        <v/>
      </c>
      <c r="T2021" s="224" t="str">
        <f ca="1">IF(B2021="","",IF(ISERROR(MATCH($J2021,SorP!$B$1:$B$6230,0)),"",INDIRECT("'SorP'!$A$"&amp;MATCH($J2021,SorP!$B$1:$B$6230,0))))</f>
        <v/>
      </c>
      <c r="U2021" s="239"/>
      <c r="V2021" s="269" t="e">
        <f>IF(C2021="",NA(),MATCH($B2021&amp;$C2021,'Smelter Look-up'!$J:$J,0))</f>
        <v>#N/A</v>
      </c>
      <c r="W2021" s="270"/>
      <c r="X2021" s="270">
        <f t="shared" ref="X2021:X2084" ca="1" si="76">IF(AND(C2021="Smelter not listed",OR(LEN(D2021)=0,LEN(E2021)=0)),1,0)</f>
        <v>0</v>
      </c>
      <c r="Y2021" s="270"/>
      <c r="Z2021" s="270"/>
      <c r="AB2021" s="272" t="str">
        <f t="shared" ref="AB2021:AB2084" si="77">B2021&amp;C2021</f>
        <v/>
      </c>
    </row>
    <row r="2022" spans="1:28" s="271" customFormat="1" ht="20.25">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75"/>
        <v/>
      </c>
      <c r="T2022" s="224" t="str">
        <f ca="1">IF(B2022="","",IF(ISERROR(MATCH($J2022,SorP!$B$1:$B$6230,0)),"",INDIRECT("'SorP'!$A$"&amp;MATCH($J2022,SorP!$B$1:$B$6230,0))))</f>
        <v/>
      </c>
      <c r="U2022" s="239"/>
      <c r="V2022" s="269" t="e">
        <f>IF(C2022="",NA(),MATCH($B2022&amp;$C2022,'Smelter Look-up'!$J:$J,0))</f>
        <v>#N/A</v>
      </c>
      <c r="W2022" s="270"/>
      <c r="X2022" s="270">
        <f t="shared" ca="1" si="76"/>
        <v>0</v>
      </c>
      <c r="Y2022" s="270"/>
      <c r="Z2022" s="270"/>
      <c r="AB2022" s="272" t="str">
        <f t="shared" si="77"/>
        <v/>
      </c>
    </row>
    <row r="2023" spans="1:28" s="271" customFormat="1" ht="20.25">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75"/>
        <v/>
      </c>
      <c r="T2023" s="224" t="str">
        <f ca="1">IF(B2023="","",IF(ISERROR(MATCH($J2023,SorP!$B$1:$B$6230,0)),"",INDIRECT("'SorP'!$A$"&amp;MATCH($J2023,SorP!$B$1:$B$6230,0))))</f>
        <v/>
      </c>
      <c r="U2023" s="239"/>
      <c r="V2023" s="269" t="e">
        <f>IF(C2023="",NA(),MATCH($B2023&amp;$C2023,'Smelter Look-up'!$J:$J,0))</f>
        <v>#N/A</v>
      </c>
      <c r="W2023" s="270"/>
      <c r="X2023" s="270">
        <f t="shared" ca="1" si="76"/>
        <v>0</v>
      </c>
      <c r="Y2023" s="270"/>
      <c r="Z2023" s="270"/>
      <c r="AB2023" s="272" t="str">
        <f t="shared" si="77"/>
        <v/>
      </c>
    </row>
    <row r="2024" spans="1:28" s="271" customFormat="1" ht="20.25">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75"/>
        <v/>
      </c>
      <c r="T2024" s="224" t="str">
        <f ca="1">IF(B2024="","",IF(ISERROR(MATCH($J2024,SorP!$B$1:$B$6230,0)),"",INDIRECT("'SorP'!$A$"&amp;MATCH($J2024,SorP!$B$1:$B$6230,0))))</f>
        <v/>
      </c>
      <c r="U2024" s="239"/>
      <c r="V2024" s="269" t="e">
        <f>IF(C2024="",NA(),MATCH($B2024&amp;$C2024,'Smelter Look-up'!$J:$J,0))</f>
        <v>#N/A</v>
      </c>
      <c r="W2024" s="270"/>
      <c r="X2024" s="270">
        <f t="shared" ca="1" si="76"/>
        <v>0</v>
      </c>
      <c r="Y2024" s="270"/>
      <c r="Z2024" s="270"/>
      <c r="AB2024" s="272" t="str">
        <f t="shared" si="77"/>
        <v/>
      </c>
    </row>
    <row r="2025" spans="1:28" s="271" customFormat="1" ht="20.25">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75"/>
        <v/>
      </c>
      <c r="T2025" s="224" t="str">
        <f ca="1">IF(B2025="","",IF(ISERROR(MATCH($J2025,SorP!$B$1:$B$6230,0)),"",INDIRECT("'SorP'!$A$"&amp;MATCH($J2025,SorP!$B$1:$B$6230,0))))</f>
        <v/>
      </c>
      <c r="U2025" s="239"/>
      <c r="V2025" s="269" t="e">
        <f>IF(C2025="",NA(),MATCH($B2025&amp;$C2025,'Smelter Look-up'!$J:$J,0))</f>
        <v>#N/A</v>
      </c>
      <c r="W2025" s="270"/>
      <c r="X2025" s="270">
        <f t="shared" ca="1" si="76"/>
        <v>0</v>
      </c>
      <c r="Y2025" s="270"/>
      <c r="Z2025" s="270"/>
      <c r="AB2025" s="272" t="str">
        <f t="shared" si="77"/>
        <v/>
      </c>
    </row>
    <row r="2026" spans="1:28" s="271" customFormat="1" ht="20.25">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75"/>
        <v/>
      </c>
      <c r="T2026" s="224" t="str">
        <f ca="1">IF(B2026="","",IF(ISERROR(MATCH($J2026,SorP!$B$1:$B$6230,0)),"",INDIRECT("'SorP'!$A$"&amp;MATCH($J2026,SorP!$B$1:$B$6230,0))))</f>
        <v/>
      </c>
      <c r="U2026" s="239"/>
      <c r="V2026" s="269" t="e">
        <f>IF(C2026="",NA(),MATCH($B2026&amp;$C2026,'Smelter Look-up'!$J:$J,0))</f>
        <v>#N/A</v>
      </c>
      <c r="W2026" s="270"/>
      <c r="X2026" s="270">
        <f t="shared" ca="1" si="76"/>
        <v>0</v>
      </c>
      <c r="Y2026" s="270"/>
      <c r="Z2026" s="270"/>
      <c r="AB2026" s="272" t="str">
        <f t="shared" si="77"/>
        <v/>
      </c>
    </row>
    <row r="2027" spans="1:28" s="271" customFormat="1" ht="20.25">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75"/>
        <v/>
      </c>
      <c r="T2027" s="224" t="str">
        <f ca="1">IF(B2027="","",IF(ISERROR(MATCH($J2027,SorP!$B$1:$B$6230,0)),"",INDIRECT("'SorP'!$A$"&amp;MATCH($J2027,SorP!$B$1:$B$6230,0))))</f>
        <v/>
      </c>
      <c r="U2027" s="239"/>
      <c r="V2027" s="269" t="e">
        <f>IF(C2027="",NA(),MATCH($B2027&amp;$C2027,'Smelter Look-up'!$J:$J,0))</f>
        <v>#N/A</v>
      </c>
      <c r="W2027" s="270"/>
      <c r="X2027" s="270">
        <f t="shared" ca="1" si="76"/>
        <v>0</v>
      </c>
      <c r="Y2027" s="270"/>
      <c r="Z2027" s="270"/>
      <c r="AB2027" s="272" t="str">
        <f t="shared" si="77"/>
        <v/>
      </c>
    </row>
    <row r="2028" spans="1:28" s="271" customFormat="1" ht="20.25">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75"/>
        <v/>
      </c>
      <c r="T2028" s="224" t="str">
        <f ca="1">IF(B2028="","",IF(ISERROR(MATCH($J2028,SorP!$B$1:$B$6230,0)),"",INDIRECT("'SorP'!$A$"&amp;MATCH($J2028,SorP!$B$1:$B$6230,0))))</f>
        <v/>
      </c>
      <c r="U2028" s="239"/>
      <c r="V2028" s="269" t="e">
        <f>IF(C2028="",NA(),MATCH($B2028&amp;$C2028,'Smelter Look-up'!$J:$J,0))</f>
        <v>#N/A</v>
      </c>
      <c r="W2028" s="270"/>
      <c r="X2028" s="270">
        <f t="shared" ca="1" si="76"/>
        <v>0</v>
      </c>
      <c r="Y2028" s="270"/>
      <c r="Z2028" s="270"/>
      <c r="AB2028" s="272" t="str">
        <f t="shared" si="77"/>
        <v/>
      </c>
    </row>
    <row r="2029" spans="1:28" s="271" customFormat="1" ht="20.25">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75"/>
        <v/>
      </c>
      <c r="T2029" s="224" t="str">
        <f ca="1">IF(B2029="","",IF(ISERROR(MATCH($J2029,SorP!$B$1:$B$6230,0)),"",INDIRECT("'SorP'!$A$"&amp;MATCH($J2029,SorP!$B$1:$B$6230,0))))</f>
        <v/>
      </c>
      <c r="U2029" s="239"/>
      <c r="V2029" s="269" t="e">
        <f>IF(C2029="",NA(),MATCH($B2029&amp;$C2029,'Smelter Look-up'!$J:$J,0))</f>
        <v>#N/A</v>
      </c>
      <c r="W2029" s="270"/>
      <c r="X2029" s="270">
        <f t="shared" ca="1" si="76"/>
        <v>0</v>
      </c>
      <c r="Y2029" s="270"/>
      <c r="Z2029" s="270"/>
      <c r="AB2029" s="272" t="str">
        <f t="shared" si="77"/>
        <v/>
      </c>
    </row>
    <row r="2030" spans="1:28" s="271" customFormat="1" ht="20.25">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75"/>
        <v/>
      </c>
      <c r="T2030" s="224" t="str">
        <f ca="1">IF(B2030="","",IF(ISERROR(MATCH($J2030,SorP!$B$1:$B$6230,0)),"",INDIRECT("'SorP'!$A$"&amp;MATCH($J2030,SorP!$B$1:$B$6230,0))))</f>
        <v/>
      </c>
      <c r="U2030" s="239"/>
      <c r="V2030" s="269" t="e">
        <f>IF(C2030="",NA(),MATCH($B2030&amp;$C2030,'Smelter Look-up'!$J:$J,0))</f>
        <v>#N/A</v>
      </c>
      <c r="W2030" s="270"/>
      <c r="X2030" s="270">
        <f t="shared" ca="1" si="76"/>
        <v>0</v>
      </c>
      <c r="Y2030" s="270"/>
      <c r="Z2030" s="270"/>
      <c r="AB2030" s="272" t="str">
        <f t="shared" si="77"/>
        <v/>
      </c>
    </row>
    <row r="2031" spans="1:28" s="271" customFormat="1" ht="20.25">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75"/>
        <v/>
      </c>
      <c r="T2031" s="224" t="str">
        <f ca="1">IF(B2031="","",IF(ISERROR(MATCH($J2031,SorP!$B$1:$B$6230,0)),"",INDIRECT("'SorP'!$A$"&amp;MATCH($J2031,SorP!$B$1:$B$6230,0))))</f>
        <v/>
      </c>
      <c r="U2031" s="239"/>
      <c r="V2031" s="269" t="e">
        <f>IF(C2031="",NA(),MATCH($B2031&amp;$C2031,'Smelter Look-up'!$J:$J,0))</f>
        <v>#N/A</v>
      </c>
      <c r="W2031" s="270"/>
      <c r="X2031" s="270">
        <f t="shared" ca="1" si="76"/>
        <v>0</v>
      </c>
      <c r="Y2031" s="270"/>
      <c r="Z2031" s="270"/>
      <c r="AB2031" s="272" t="str">
        <f t="shared" si="77"/>
        <v/>
      </c>
    </row>
    <row r="2032" spans="1:28" s="271" customFormat="1" ht="20.25">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75"/>
        <v/>
      </c>
      <c r="T2032" s="224" t="str">
        <f ca="1">IF(B2032="","",IF(ISERROR(MATCH($J2032,SorP!$B$1:$B$6230,0)),"",INDIRECT("'SorP'!$A$"&amp;MATCH($J2032,SorP!$B$1:$B$6230,0))))</f>
        <v/>
      </c>
      <c r="U2032" s="239"/>
      <c r="V2032" s="269" t="e">
        <f>IF(C2032="",NA(),MATCH($B2032&amp;$C2032,'Smelter Look-up'!$J:$J,0))</f>
        <v>#N/A</v>
      </c>
      <c r="W2032" s="270"/>
      <c r="X2032" s="270">
        <f t="shared" ca="1" si="76"/>
        <v>0</v>
      </c>
      <c r="Y2032" s="270"/>
      <c r="Z2032" s="270"/>
      <c r="AB2032" s="272" t="str">
        <f t="shared" si="77"/>
        <v/>
      </c>
    </row>
    <row r="2033" spans="1:28" s="271" customFormat="1" ht="20.25">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75"/>
        <v/>
      </c>
      <c r="T2033" s="224" t="str">
        <f ca="1">IF(B2033="","",IF(ISERROR(MATCH($J2033,SorP!$B$1:$B$6230,0)),"",INDIRECT("'SorP'!$A$"&amp;MATCH($J2033,SorP!$B$1:$B$6230,0))))</f>
        <v/>
      </c>
      <c r="U2033" s="239"/>
      <c r="V2033" s="269" t="e">
        <f>IF(C2033="",NA(),MATCH($B2033&amp;$C2033,'Smelter Look-up'!$J:$J,0))</f>
        <v>#N/A</v>
      </c>
      <c r="W2033" s="270"/>
      <c r="X2033" s="270">
        <f t="shared" ca="1" si="76"/>
        <v>0</v>
      </c>
      <c r="Y2033" s="270"/>
      <c r="Z2033" s="270"/>
      <c r="AB2033" s="272" t="str">
        <f t="shared" si="77"/>
        <v/>
      </c>
    </row>
    <row r="2034" spans="1:28" s="271" customFormat="1" ht="20.25">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75"/>
        <v/>
      </c>
      <c r="T2034" s="224" t="str">
        <f ca="1">IF(B2034="","",IF(ISERROR(MATCH($J2034,SorP!$B$1:$B$6230,0)),"",INDIRECT("'SorP'!$A$"&amp;MATCH($J2034,SorP!$B$1:$B$6230,0))))</f>
        <v/>
      </c>
      <c r="U2034" s="239"/>
      <c r="V2034" s="269" t="e">
        <f>IF(C2034="",NA(),MATCH($B2034&amp;$C2034,'Smelter Look-up'!$J:$J,0))</f>
        <v>#N/A</v>
      </c>
      <c r="W2034" s="270"/>
      <c r="X2034" s="270">
        <f t="shared" ca="1" si="76"/>
        <v>0</v>
      </c>
      <c r="Y2034" s="270"/>
      <c r="Z2034" s="270"/>
      <c r="AB2034" s="272" t="str">
        <f t="shared" si="77"/>
        <v/>
      </c>
    </row>
    <row r="2035" spans="1:28" s="271" customFormat="1" ht="20.25">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75"/>
        <v/>
      </c>
      <c r="T2035" s="224" t="str">
        <f ca="1">IF(B2035="","",IF(ISERROR(MATCH($J2035,SorP!$B$1:$B$6230,0)),"",INDIRECT("'SorP'!$A$"&amp;MATCH($J2035,SorP!$B$1:$B$6230,0))))</f>
        <v/>
      </c>
      <c r="U2035" s="239"/>
      <c r="V2035" s="269" t="e">
        <f>IF(C2035="",NA(),MATCH($B2035&amp;$C2035,'Smelter Look-up'!$J:$J,0))</f>
        <v>#N/A</v>
      </c>
      <c r="W2035" s="270"/>
      <c r="X2035" s="270">
        <f t="shared" ca="1" si="76"/>
        <v>0</v>
      </c>
      <c r="Y2035" s="270"/>
      <c r="Z2035" s="270"/>
      <c r="AB2035" s="272" t="str">
        <f t="shared" si="77"/>
        <v/>
      </c>
    </row>
    <row r="2036" spans="1:28" s="271" customFormat="1" ht="20.25">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75"/>
        <v/>
      </c>
      <c r="T2036" s="224" t="str">
        <f ca="1">IF(B2036="","",IF(ISERROR(MATCH($J2036,SorP!$B$1:$B$6230,0)),"",INDIRECT("'SorP'!$A$"&amp;MATCH($J2036,SorP!$B$1:$B$6230,0))))</f>
        <v/>
      </c>
      <c r="U2036" s="239"/>
      <c r="V2036" s="269" t="e">
        <f>IF(C2036="",NA(),MATCH($B2036&amp;$C2036,'Smelter Look-up'!$J:$J,0))</f>
        <v>#N/A</v>
      </c>
      <c r="W2036" s="270"/>
      <c r="X2036" s="270">
        <f t="shared" ca="1" si="76"/>
        <v>0</v>
      </c>
      <c r="Y2036" s="270"/>
      <c r="Z2036" s="270"/>
      <c r="AB2036" s="272" t="str">
        <f t="shared" si="77"/>
        <v/>
      </c>
    </row>
    <row r="2037" spans="1:28" s="271" customFormat="1" ht="20.25">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75"/>
        <v/>
      </c>
      <c r="T2037" s="224" t="str">
        <f ca="1">IF(B2037="","",IF(ISERROR(MATCH($J2037,SorP!$B$1:$B$6230,0)),"",INDIRECT("'SorP'!$A$"&amp;MATCH($J2037,SorP!$B$1:$B$6230,0))))</f>
        <v/>
      </c>
      <c r="U2037" s="239"/>
      <c r="V2037" s="269" t="e">
        <f>IF(C2037="",NA(),MATCH($B2037&amp;$C2037,'Smelter Look-up'!$J:$J,0))</f>
        <v>#N/A</v>
      </c>
      <c r="W2037" s="270"/>
      <c r="X2037" s="270">
        <f t="shared" ca="1" si="76"/>
        <v>0</v>
      </c>
      <c r="Y2037" s="270"/>
      <c r="Z2037" s="270"/>
      <c r="AB2037" s="272" t="str">
        <f t="shared" si="77"/>
        <v/>
      </c>
    </row>
    <row r="2038" spans="1:28" s="271" customFormat="1" ht="20.25">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75"/>
        <v/>
      </c>
      <c r="T2038" s="224" t="str">
        <f ca="1">IF(B2038="","",IF(ISERROR(MATCH($J2038,SorP!$B$1:$B$6230,0)),"",INDIRECT("'SorP'!$A$"&amp;MATCH($J2038,SorP!$B$1:$B$6230,0))))</f>
        <v/>
      </c>
      <c r="U2038" s="239"/>
      <c r="V2038" s="269" t="e">
        <f>IF(C2038="",NA(),MATCH($B2038&amp;$C2038,'Smelter Look-up'!$J:$J,0))</f>
        <v>#N/A</v>
      </c>
      <c r="W2038" s="270"/>
      <c r="X2038" s="270">
        <f t="shared" ca="1" si="76"/>
        <v>0</v>
      </c>
      <c r="Y2038" s="270"/>
      <c r="Z2038" s="270"/>
      <c r="AB2038" s="272" t="str">
        <f t="shared" si="77"/>
        <v/>
      </c>
    </row>
    <row r="2039" spans="1:28" s="271" customFormat="1" ht="20.25">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75"/>
        <v/>
      </c>
      <c r="T2039" s="224" t="str">
        <f ca="1">IF(B2039="","",IF(ISERROR(MATCH($J2039,SorP!$B$1:$B$6230,0)),"",INDIRECT("'SorP'!$A$"&amp;MATCH($J2039,SorP!$B$1:$B$6230,0))))</f>
        <v/>
      </c>
      <c r="U2039" s="239"/>
      <c r="V2039" s="269" t="e">
        <f>IF(C2039="",NA(),MATCH($B2039&amp;$C2039,'Smelter Look-up'!$J:$J,0))</f>
        <v>#N/A</v>
      </c>
      <c r="W2039" s="270"/>
      <c r="X2039" s="270">
        <f t="shared" ca="1" si="76"/>
        <v>0</v>
      </c>
      <c r="Y2039" s="270"/>
      <c r="Z2039" s="270"/>
      <c r="AB2039" s="272" t="str">
        <f t="shared" si="77"/>
        <v/>
      </c>
    </row>
    <row r="2040" spans="1:28" s="271" customFormat="1" ht="20.25">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75"/>
        <v/>
      </c>
      <c r="T2040" s="224" t="str">
        <f ca="1">IF(B2040="","",IF(ISERROR(MATCH($J2040,SorP!$B$1:$B$6230,0)),"",INDIRECT("'SorP'!$A$"&amp;MATCH($J2040,SorP!$B$1:$B$6230,0))))</f>
        <v/>
      </c>
      <c r="U2040" s="239"/>
      <c r="V2040" s="269" t="e">
        <f>IF(C2040="",NA(),MATCH($B2040&amp;$C2040,'Smelter Look-up'!$J:$J,0))</f>
        <v>#N/A</v>
      </c>
      <c r="W2040" s="270"/>
      <c r="X2040" s="270">
        <f t="shared" ca="1" si="76"/>
        <v>0</v>
      </c>
      <c r="Y2040" s="270"/>
      <c r="Z2040" s="270"/>
      <c r="AB2040" s="272" t="str">
        <f t="shared" si="77"/>
        <v/>
      </c>
    </row>
    <row r="2041" spans="1:28" s="271" customFormat="1" ht="20.25">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75"/>
        <v/>
      </c>
      <c r="T2041" s="224" t="str">
        <f ca="1">IF(B2041="","",IF(ISERROR(MATCH($J2041,SorP!$B$1:$B$6230,0)),"",INDIRECT("'SorP'!$A$"&amp;MATCH($J2041,SorP!$B$1:$B$6230,0))))</f>
        <v/>
      </c>
      <c r="U2041" s="239"/>
      <c r="V2041" s="269" t="e">
        <f>IF(C2041="",NA(),MATCH($B2041&amp;$C2041,'Smelter Look-up'!$J:$J,0))</f>
        <v>#N/A</v>
      </c>
      <c r="W2041" s="270"/>
      <c r="X2041" s="270">
        <f t="shared" ca="1" si="76"/>
        <v>0</v>
      </c>
      <c r="Y2041" s="270"/>
      <c r="Z2041" s="270"/>
      <c r="AB2041" s="272" t="str">
        <f t="shared" si="77"/>
        <v/>
      </c>
    </row>
    <row r="2042" spans="1:28" s="271" customFormat="1" ht="20.25">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75"/>
        <v/>
      </c>
      <c r="T2042" s="224" t="str">
        <f ca="1">IF(B2042="","",IF(ISERROR(MATCH($J2042,SorP!$B$1:$B$6230,0)),"",INDIRECT("'SorP'!$A$"&amp;MATCH($J2042,SorP!$B$1:$B$6230,0))))</f>
        <v/>
      </c>
      <c r="U2042" s="239"/>
      <c r="V2042" s="269" t="e">
        <f>IF(C2042="",NA(),MATCH($B2042&amp;$C2042,'Smelter Look-up'!$J:$J,0))</f>
        <v>#N/A</v>
      </c>
      <c r="W2042" s="270"/>
      <c r="X2042" s="270">
        <f t="shared" ca="1" si="76"/>
        <v>0</v>
      </c>
      <c r="Y2042" s="270"/>
      <c r="Z2042" s="270"/>
      <c r="AB2042" s="272" t="str">
        <f t="shared" si="77"/>
        <v/>
      </c>
    </row>
    <row r="2043" spans="1:28" s="271" customFormat="1" ht="20.25">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75"/>
        <v/>
      </c>
      <c r="T2043" s="224" t="str">
        <f ca="1">IF(B2043="","",IF(ISERROR(MATCH($J2043,SorP!$B$1:$B$6230,0)),"",INDIRECT("'SorP'!$A$"&amp;MATCH($J2043,SorP!$B$1:$B$6230,0))))</f>
        <v/>
      </c>
      <c r="U2043" s="239"/>
      <c r="V2043" s="269" t="e">
        <f>IF(C2043="",NA(),MATCH($B2043&amp;$C2043,'Smelter Look-up'!$J:$J,0))</f>
        <v>#N/A</v>
      </c>
      <c r="W2043" s="270"/>
      <c r="X2043" s="270">
        <f t="shared" ca="1" si="76"/>
        <v>0</v>
      </c>
      <c r="Y2043" s="270"/>
      <c r="Z2043" s="270"/>
      <c r="AB2043" s="272" t="str">
        <f t="shared" si="77"/>
        <v/>
      </c>
    </row>
    <row r="2044" spans="1:28" s="271" customFormat="1" ht="20.25">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75"/>
        <v/>
      </c>
      <c r="T2044" s="224" t="str">
        <f ca="1">IF(B2044="","",IF(ISERROR(MATCH($J2044,SorP!$B$1:$B$6230,0)),"",INDIRECT("'SorP'!$A$"&amp;MATCH($J2044,SorP!$B$1:$B$6230,0))))</f>
        <v/>
      </c>
      <c r="U2044" s="239"/>
      <c r="V2044" s="269" t="e">
        <f>IF(C2044="",NA(),MATCH($B2044&amp;$C2044,'Smelter Look-up'!$J:$J,0))</f>
        <v>#N/A</v>
      </c>
      <c r="W2044" s="270"/>
      <c r="X2044" s="270">
        <f t="shared" ca="1" si="76"/>
        <v>0</v>
      </c>
      <c r="Y2044" s="270"/>
      <c r="Z2044" s="270"/>
      <c r="AB2044" s="272" t="str">
        <f t="shared" si="77"/>
        <v/>
      </c>
    </row>
    <row r="2045" spans="1:28" s="271" customFormat="1" ht="20.25">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75"/>
        <v/>
      </c>
      <c r="T2045" s="224" t="str">
        <f ca="1">IF(B2045="","",IF(ISERROR(MATCH($J2045,SorP!$B$1:$B$6230,0)),"",INDIRECT("'SorP'!$A$"&amp;MATCH($J2045,SorP!$B$1:$B$6230,0))))</f>
        <v/>
      </c>
      <c r="U2045" s="239"/>
      <c r="V2045" s="269" t="e">
        <f>IF(C2045="",NA(),MATCH($B2045&amp;$C2045,'Smelter Look-up'!$J:$J,0))</f>
        <v>#N/A</v>
      </c>
      <c r="W2045" s="270"/>
      <c r="X2045" s="270">
        <f t="shared" ca="1" si="76"/>
        <v>0</v>
      </c>
      <c r="Y2045" s="270"/>
      <c r="Z2045" s="270"/>
      <c r="AB2045" s="272" t="str">
        <f t="shared" si="77"/>
        <v/>
      </c>
    </row>
    <row r="2046" spans="1:28" s="271" customFormat="1" ht="20.25">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75"/>
        <v/>
      </c>
      <c r="T2046" s="224" t="str">
        <f ca="1">IF(B2046="","",IF(ISERROR(MATCH($J2046,SorP!$B$1:$B$6230,0)),"",INDIRECT("'SorP'!$A$"&amp;MATCH($J2046,SorP!$B$1:$B$6230,0))))</f>
        <v/>
      </c>
      <c r="U2046" s="239"/>
      <c r="V2046" s="269" t="e">
        <f>IF(C2046="",NA(),MATCH($B2046&amp;$C2046,'Smelter Look-up'!$J:$J,0))</f>
        <v>#N/A</v>
      </c>
      <c r="W2046" s="270"/>
      <c r="X2046" s="270">
        <f t="shared" ca="1" si="76"/>
        <v>0</v>
      </c>
      <c r="Y2046" s="270"/>
      <c r="Z2046" s="270"/>
      <c r="AB2046" s="272" t="str">
        <f t="shared" si="77"/>
        <v/>
      </c>
    </row>
    <row r="2047" spans="1:28" s="271" customFormat="1" ht="20.25">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75"/>
        <v/>
      </c>
      <c r="T2047" s="224" t="str">
        <f ca="1">IF(B2047="","",IF(ISERROR(MATCH($J2047,SorP!$B$1:$B$6230,0)),"",INDIRECT("'SorP'!$A$"&amp;MATCH($J2047,SorP!$B$1:$B$6230,0))))</f>
        <v/>
      </c>
      <c r="U2047" s="239"/>
      <c r="V2047" s="269" t="e">
        <f>IF(C2047="",NA(),MATCH($B2047&amp;$C2047,'Smelter Look-up'!$J:$J,0))</f>
        <v>#N/A</v>
      </c>
      <c r="W2047" s="270"/>
      <c r="X2047" s="270">
        <f t="shared" ca="1" si="76"/>
        <v>0</v>
      </c>
      <c r="Y2047" s="270"/>
      <c r="Z2047" s="270"/>
      <c r="AB2047" s="272" t="str">
        <f t="shared" si="77"/>
        <v/>
      </c>
    </row>
    <row r="2048" spans="1:28" s="271" customFormat="1" ht="20.25">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75"/>
        <v/>
      </c>
      <c r="T2048" s="224" t="str">
        <f ca="1">IF(B2048="","",IF(ISERROR(MATCH($J2048,SorP!$B$1:$B$6230,0)),"",INDIRECT("'SorP'!$A$"&amp;MATCH($J2048,SorP!$B$1:$B$6230,0))))</f>
        <v/>
      </c>
      <c r="U2048" s="239"/>
      <c r="V2048" s="269" t="e">
        <f>IF(C2048="",NA(),MATCH($B2048&amp;$C2048,'Smelter Look-up'!$J:$J,0))</f>
        <v>#N/A</v>
      </c>
      <c r="W2048" s="270"/>
      <c r="X2048" s="270">
        <f t="shared" ca="1" si="76"/>
        <v>0</v>
      </c>
      <c r="Y2048" s="270"/>
      <c r="Z2048" s="270"/>
      <c r="AB2048" s="272" t="str">
        <f t="shared" si="77"/>
        <v/>
      </c>
    </row>
    <row r="2049" spans="1:28" s="271" customFormat="1" ht="20.25">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75"/>
        <v/>
      </c>
      <c r="T2049" s="224" t="str">
        <f ca="1">IF(B2049="","",IF(ISERROR(MATCH($J2049,SorP!$B$1:$B$6230,0)),"",INDIRECT("'SorP'!$A$"&amp;MATCH($J2049,SorP!$B$1:$B$6230,0))))</f>
        <v/>
      </c>
      <c r="U2049" s="239"/>
      <c r="V2049" s="269" t="e">
        <f>IF(C2049="",NA(),MATCH($B2049&amp;$C2049,'Smelter Look-up'!$J:$J,0))</f>
        <v>#N/A</v>
      </c>
      <c r="W2049" s="270"/>
      <c r="X2049" s="270">
        <f t="shared" ca="1" si="76"/>
        <v>0</v>
      </c>
      <c r="Y2049" s="270"/>
      <c r="Z2049" s="270"/>
      <c r="AB2049" s="272" t="str">
        <f t="shared" si="77"/>
        <v/>
      </c>
    </row>
    <row r="2050" spans="1:28" s="271" customFormat="1" ht="20.25">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75"/>
        <v/>
      </c>
      <c r="T2050" s="224" t="str">
        <f ca="1">IF(B2050="","",IF(ISERROR(MATCH($J2050,SorP!$B$1:$B$6230,0)),"",INDIRECT("'SorP'!$A$"&amp;MATCH($J2050,SorP!$B$1:$B$6230,0))))</f>
        <v/>
      </c>
      <c r="U2050" s="239"/>
      <c r="V2050" s="269" t="e">
        <f>IF(C2050="",NA(),MATCH($B2050&amp;$C2050,'Smelter Look-up'!$J:$J,0))</f>
        <v>#N/A</v>
      </c>
      <c r="W2050" s="270"/>
      <c r="X2050" s="270">
        <f t="shared" ca="1" si="76"/>
        <v>0</v>
      </c>
      <c r="Y2050" s="270"/>
      <c r="Z2050" s="270"/>
      <c r="AB2050" s="272" t="str">
        <f t="shared" si="77"/>
        <v/>
      </c>
    </row>
    <row r="2051" spans="1:28" s="271" customFormat="1" ht="20.25">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75"/>
        <v/>
      </c>
      <c r="T2051" s="224" t="str">
        <f ca="1">IF(B2051="","",IF(ISERROR(MATCH($J2051,SorP!$B$1:$B$6230,0)),"",INDIRECT("'SorP'!$A$"&amp;MATCH($J2051,SorP!$B$1:$B$6230,0))))</f>
        <v/>
      </c>
      <c r="U2051" s="239"/>
      <c r="V2051" s="269" t="e">
        <f>IF(C2051="",NA(),MATCH($B2051&amp;$C2051,'Smelter Look-up'!$J:$J,0))</f>
        <v>#N/A</v>
      </c>
      <c r="W2051" s="270"/>
      <c r="X2051" s="270">
        <f t="shared" ca="1" si="76"/>
        <v>0</v>
      </c>
      <c r="Y2051" s="270"/>
      <c r="Z2051" s="270"/>
      <c r="AB2051" s="272" t="str">
        <f t="shared" si="77"/>
        <v/>
      </c>
    </row>
    <row r="2052" spans="1:28" s="271" customFormat="1" ht="20.25">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75"/>
        <v/>
      </c>
      <c r="T2052" s="224" t="str">
        <f ca="1">IF(B2052="","",IF(ISERROR(MATCH($J2052,SorP!$B$1:$B$6230,0)),"",INDIRECT("'SorP'!$A$"&amp;MATCH($J2052,SorP!$B$1:$B$6230,0))))</f>
        <v/>
      </c>
      <c r="U2052" s="239"/>
      <c r="V2052" s="269" t="e">
        <f>IF(C2052="",NA(),MATCH($B2052&amp;$C2052,'Smelter Look-up'!$J:$J,0))</f>
        <v>#N/A</v>
      </c>
      <c r="W2052" s="270"/>
      <c r="X2052" s="270">
        <f t="shared" ca="1" si="76"/>
        <v>0</v>
      </c>
      <c r="Y2052" s="270"/>
      <c r="Z2052" s="270"/>
      <c r="AB2052" s="272" t="str">
        <f t="shared" si="77"/>
        <v/>
      </c>
    </row>
    <row r="2053" spans="1:28" s="271" customFormat="1" ht="20.25">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75"/>
        <v/>
      </c>
      <c r="T2053" s="224" t="str">
        <f ca="1">IF(B2053="","",IF(ISERROR(MATCH($J2053,SorP!$B$1:$B$6230,0)),"",INDIRECT("'SorP'!$A$"&amp;MATCH($J2053,SorP!$B$1:$B$6230,0))))</f>
        <v/>
      </c>
      <c r="U2053" s="239"/>
      <c r="V2053" s="269" t="e">
        <f>IF(C2053="",NA(),MATCH($B2053&amp;$C2053,'Smelter Look-up'!$J:$J,0))</f>
        <v>#N/A</v>
      </c>
      <c r="W2053" s="270"/>
      <c r="X2053" s="270">
        <f t="shared" ca="1" si="76"/>
        <v>0</v>
      </c>
      <c r="Y2053" s="270"/>
      <c r="Z2053" s="270"/>
      <c r="AB2053" s="272" t="str">
        <f t="shared" si="77"/>
        <v/>
      </c>
    </row>
    <row r="2054" spans="1:28" s="271" customFormat="1" ht="20.25">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75"/>
        <v/>
      </c>
      <c r="T2054" s="224" t="str">
        <f ca="1">IF(B2054="","",IF(ISERROR(MATCH($J2054,SorP!$B$1:$B$6230,0)),"",INDIRECT("'SorP'!$A$"&amp;MATCH($J2054,SorP!$B$1:$B$6230,0))))</f>
        <v/>
      </c>
      <c r="U2054" s="239"/>
      <c r="V2054" s="269" t="e">
        <f>IF(C2054="",NA(),MATCH($B2054&amp;$C2054,'Smelter Look-up'!$J:$J,0))</f>
        <v>#N/A</v>
      </c>
      <c r="W2054" s="270"/>
      <c r="X2054" s="270">
        <f t="shared" ca="1" si="76"/>
        <v>0</v>
      </c>
      <c r="Y2054" s="270"/>
      <c r="Z2054" s="270"/>
      <c r="AB2054" s="272" t="str">
        <f t="shared" si="77"/>
        <v/>
      </c>
    </row>
    <row r="2055" spans="1:28" s="271" customFormat="1" ht="20.25">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75"/>
        <v/>
      </c>
      <c r="T2055" s="224" t="str">
        <f ca="1">IF(B2055="","",IF(ISERROR(MATCH($J2055,SorP!$B$1:$B$6230,0)),"",INDIRECT("'SorP'!$A$"&amp;MATCH($J2055,SorP!$B$1:$B$6230,0))))</f>
        <v/>
      </c>
      <c r="U2055" s="239"/>
      <c r="V2055" s="269" t="e">
        <f>IF(C2055="",NA(),MATCH($B2055&amp;$C2055,'Smelter Look-up'!$J:$J,0))</f>
        <v>#N/A</v>
      </c>
      <c r="W2055" s="270"/>
      <c r="X2055" s="270">
        <f t="shared" ca="1" si="76"/>
        <v>0</v>
      </c>
      <c r="Y2055" s="270"/>
      <c r="Z2055" s="270"/>
      <c r="AB2055" s="272" t="str">
        <f t="shared" si="77"/>
        <v/>
      </c>
    </row>
    <row r="2056" spans="1:28" s="271" customFormat="1" ht="20.25">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75"/>
        <v/>
      </c>
      <c r="T2056" s="224" t="str">
        <f ca="1">IF(B2056="","",IF(ISERROR(MATCH($J2056,SorP!$B$1:$B$6230,0)),"",INDIRECT("'SorP'!$A$"&amp;MATCH($J2056,SorP!$B$1:$B$6230,0))))</f>
        <v/>
      </c>
      <c r="U2056" s="239"/>
      <c r="V2056" s="269" t="e">
        <f>IF(C2056="",NA(),MATCH($B2056&amp;$C2056,'Smelter Look-up'!$J:$J,0))</f>
        <v>#N/A</v>
      </c>
      <c r="W2056" s="270"/>
      <c r="X2056" s="270">
        <f t="shared" ca="1" si="76"/>
        <v>0</v>
      </c>
      <c r="Y2056" s="270"/>
      <c r="Z2056" s="270"/>
      <c r="AB2056" s="272" t="str">
        <f t="shared" si="77"/>
        <v/>
      </c>
    </row>
    <row r="2057" spans="1:28" s="271" customFormat="1" ht="20.25">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75"/>
        <v/>
      </c>
      <c r="T2057" s="224" t="str">
        <f ca="1">IF(B2057="","",IF(ISERROR(MATCH($J2057,SorP!$B$1:$B$6230,0)),"",INDIRECT("'SorP'!$A$"&amp;MATCH($J2057,SorP!$B$1:$B$6230,0))))</f>
        <v/>
      </c>
      <c r="U2057" s="239"/>
      <c r="V2057" s="269" t="e">
        <f>IF(C2057="",NA(),MATCH($B2057&amp;$C2057,'Smelter Look-up'!$J:$J,0))</f>
        <v>#N/A</v>
      </c>
      <c r="W2057" s="270"/>
      <c r="X2057" s="270">
        <f t="shared" ca="1" si="76"/>
        <v>0</v>
      </c>
      <c r="Y2057" s="270"/>
      <c r="Z2057" s="270"/>
      <c r="AB2057" s="272" t="str">
        <f t="shared" si="77"/>
        <v/>
      </c>
    </row>
    <row r="2058" spans="1:28" s="271" customFormat="1" ht="20.25">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75"/>
        <v/>
      </c>
      <c r="T2058" s="224" t="str">
        <f ca="1">IF(B2058="","",IF(ISERROR(MATCH($J2058,SorP!$B$1:$B$6230,0)),"",INDIRECT("'SorP'!$A$"&amp;MATCH($J2058,SorP!$B$1:$B$6230,0))))</f>
        <v/>
      </c>
      <c r="U2058" s="239"/>
      <c r="V2058" s="269" t="e">
        <f>IF(C2058="",NA(),MATCH($B2058&amp;$C2058,'Smelter Look-up'!$J:$J,0))</f>
        <v>#N/A</v>
      </c>
      <c r="W2058" s="270"/>
      <c r="X2058" s="270">
        <f t="shared" ca="1" si="76"/>
        <v>0</v>
      </c>
      <c r="Y2058" s="270"/>
      <c r="Z2058" s="270"/>
      <c r="AB2058" s="272" t="str">
        <f t="shared" si="77"/>
        <v/>
      </c>
    </row>
    <row r="2059" spans="1:28" s="271" customFormat="1" ht="20.25">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75"/>
        <v/>
      </c>
      <c r="T2059" s="224" t="str">
        <f ca="1">IF(B2059="","",IF(ISERROR(MATCH($J2059,SorP!$B$1:$B$6230,0)),"",INDIRECT("'SorP'!$A$"&amp;MATCH($J2059,SorP!$B$1:$B$6230,0))))</f>
        <v/>
      </c>
      <c r="U2059" s="239"/>
      <c r="V2059" s="269" t="e">
        <f>IF(C2059="",NA(),MATCH($B2059&amp;$C2059,'Smelter Look-up'!$J:$J,0))</f>
        <v>#N/A</v>
      </c>
      <c r="W2059" s="270"/>
      <c r="X2059" s="270">
        <f t="shared" ca="1" si="76"/>
        <v>0</v>
      </c>
      <c r="Y2059" s="270"/>
      <c r="Z2059" s="270"/>
      <c r="AB2059" s="272" t="str">
        <f t="shared" si="77"/>
        <v/>
      </c>
    </row>
    <row r="2060" spans="1:28" s="271" customFormat="1" ht="20.25">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75"/>
        <v/>
      </c>
      <c r="T2060" s="224" t="str">
        <f ca="1">IF(B2060="","",IF(ISERROR(MATCH($J2060,SorP!$B$1:$B$6230,0)),"",INDIRECT("'SorP'!$A$"&amp;MATCH($J2060,SorP!$B$1:$B$6230,0))))</f>
        <v/>
      </c>
      <c r="U2060" s="239"/>
      <c r="V2060" s="269" t="e">
        <f>IF(C2060="",NA(),MATCH($B2060&amp;$C2060,'Smelter Look-up'!$J:$J,0))</f>
        <v>#N/A</v>
      </c>
      <c r="W2060" s="270"/>
      <c r="X2060" s="270">
        <f t="shared" ca="1" si="76"/>
        <v>0</v>
      </c>
      <c r="Y2060" s="270"/>
      <c r="Z2060" s="270"/>
      <c r="AB2060" s="272" t="str">
        <f t="shared" si="77"/>
        <v/>
      </c>
    </row>
    <row r="2061" spans="1:28" s="271" customFormat="1" ht="20.25">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75"/>
        <v/>
      </c>
      <c r="T2061" s="224" t="str">
        <f ca="1">IF(B2061="","",IF(ISERROR(MATCH($J2061,SorP!$B$1:$B$6230,0)),"",INDIRECT("'SorP'!$A$"&amp;MATCH($J2061,SorP!$B$1:$B$6230,0))))</f>
        <v/>
      </c>
      <c r="U2061" s="239"/>
      <c r="V2061" s="269" t="e">
        <f>IF(C2061="",NA(),MATCH($B2061&amp;$C2061,'Smelter Look-up'!$J:$J,0))</f>
        <v>#N/A</v>
      </c>
      <c r="W2061" s="270"/>
      <c r="X2061" s="270">
        <f t="shared" ca="1" si="76"/>
        <v>0</v>
      </c>
      <c r="Y2061" s="270"/>
      <c r="Z2061" s="270"/>
      <c r="AB2061" s="272" t="str">
        <f t="shared" si="77"/>
        <v/>
      </c>
    </row>
    <row r="2062" spans="1:28" s="271" customFormat="1" ht="20.25">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75"/>
        <v/>
      </c>
      <c r="T2062" s="224" t="str">
        <f ca="1">IF(B2062="","",IF(ISERROR(MATCH($J2062,SorP!$B$1:$B$6230,0)),"",INDIRECT("'SorP'!$A$"&amp;MATCH($J2062,SorP!$B$1:$B$6230,0))))</f>
        <v/>
      </c>
      <c r="U2062" s="239"/>
      <c r="V2062" s="269" t="e">
        <f>IF(C2062="",NA(),MATCH($B2062&amp;$C2062,'Smelter Look-up'!$J:$J,0))</f>
        <v>#N/A</v>
      </c>
      <c r="W2062" s="270"/>
      <c r="X2062" s="270">
        <f t="shared" ca="1" si="76"/>
        <v>0</v>
      </c>
      <c r="Y2062" s="270"/>
      <c r="Z2062" s="270"/>
      <c r="AB2062" s="272" t="str">
        <f t="shared" si="77"/>
        <v/>
      </c>
    </row>
    <row r="2063" spans="1:28" s="271" customFormat="1" ht="20.25">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75"/>
        <v/>
      </c>
      <c r="T2063" s="224" t="str">
        <f ca="1">IF(B2063="","",IF(ISERROR(MATCH($J2063,SorP!$B$1:$B$6230,0)),"",INDIRECT("'SorP'!$A$"&amp;MATCH($J2063,SorP!$B$1:$B$6230,0))))</f>
        <v/>
      </c>
      <c r="U2063" s="239"/>
      <c r="V2063" s="269" t="e">
        <f>IF(C2063="",NA(),MATCH($B2063&amp;$C2063,'Smelter Look-up'!$J:$J,0))</f>
        <v>#N/A</v>
      </c>
      <c r="W2063" s="270"/>
      <c r="X2063" s="270">
        <f t="shared" ca="1" si="76"/>
        <v>0</v>
      </c>
      <c r="Y2063" s="270"/>
      <c r="Z2063" s="270"/>
      <c r="AB2063" s="272" t="str">
        <f t="shared" si="77"/>
        <v/>
      </c>
    </row>
    <row r="2064" spans="1:28" s="271" customFormat="1" ht="20.25">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75"/>
        <v/>
      </c>
      <c r="T2064" s="224" t="str">
        <f ca="1">IF(B2064="","",IF(ISERROR(MATCH($J2064,SorP!$B$1:$B$6230,0)),"",INDIRECT("'SorP'!$A$"&amp;MATCH($J2064,SorP!$B$1:$B$6230,0))))</f>
        <v/>
      </c>
      <c r="U2064" s="239"/>
      <c r="V2064" s="269" t="e">
        <f>IF(C2064="",NA(),MATCH($B2064&amp;$C2064,'Smelter Look-up'!$J:$J,0))</f>
        <v>#N/A</v>
      </c>
      <c r="W2064" s="270"/>
      <c r="X2064" s="270">
        <f t="shared" ca="1" si="76"/>
        <v>0</v>
      </c>
      <c r="Y2064" s="270"/>
      <c r="Z2064" s="270"/>
      <c r="AB2064" s="272" t="str">
        <f t="shared" si="77"/>
        <v/>
      </c>
    </row>
    <row r="2065" spans="1:28" s="271" customFormat="1" ht="20.25">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75"/>
        <v/>
      </c>
      <c r="T2065" s="224" t="str">
        <f ca="1">IF(B2065="","",IF(ISERROR(MATCH($J2065,SorP!$B$1:$B$6230,0)),"",INDIRECT("'SorP'!$A$"&amp;MATCH($J2065,SorP!$B$1:$B$6230,0))))</f>
        <v/>
      </c>
      <c r="U2065" s="239"/>
      <c r="V2065" s="269" t="e">
        <f>IF(C2065="",NA(),MATCH($B2065&amp;$C2065,'Smelter Look-up'!$J:$J,0))</f>
        <v>#N/A</v>
      </c>
      <c r="W2065" s="270"/>
      <c r="X2065" s="270">
        <f t="shared" ca="1" si="76"/>
        <v>0</v>
      </c>
      <c r="Y2065" s="270"/>
      <c r="Z2065" s="270"/>
      <c r="AB2065" s="272" t="str">
        <f t="shared" si="77"/>
        <v/>
      </c>
    </row>
    <row r="2066" spans="1:28" s="271" customFormat="1" ht="20.25">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75"/>
        <v/>
      </c>
      <c r="T2066" s="224" t="str">
        <f ca="1">IF(B2066="","",IF(ISERROR(MATCH($J2066,SorP!$B$1:$B$6230,0)),"",INDIRECT("'SorP'!$A$"&amp;MATCH($J2066,SorP!$B$1:$B$6230,0))))</f>
        <v/>
      </c>
      <c r="U2066" s="239"/>
      <c r="V2066" s="269" t="e">
        <f>IF(C2066="",NA(),MATCH($B2066&amp;$C2066,'Smelter Look-up'!$J:$J,0))</f>
        <v>#N/A</v>
      </c>
      <c r="W2066" s="270"/>
      <c r="X2066" s="270">
        <f t="shared" ca="1" si="76"/>
        <v>0</v>
      </c>
      <c r="Y2066" s="270"/>
      <c r="Z2066" s="270"/>
      <c r="AB2066" s="272" t="str">
        <f t="shared" si="77"/>
        <v/>
      </c>
    </row>
    <row r="2067" spans="1:28" s="271" customFormat="1" ht="20.25">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75"/>
        <v/>
      </c>
      <c r="T2067" s="224" t="str">
        <f ca="1">IF(B2067="","",IF(ISERROR(MATCH($J2067,SorP!$B$1:$B$6230,0)),"",INDIRECT("'SorP'!$A$"&amp;MATCH($J2067,SorP!$B$1:$B$6230,0))))</f>
        <v/>
      </c>
      <c r="U2067" s="239"/>
      <c r="V2067" s="269" t="e">
        <f>IF(C2067="",NA(),MATCH($B2067&amp;$C2067,'Smelter Look-up'!$J:$J,0))</f>
        <v>#N/A</v>
      </c>
      <c r="W2067" s="270"/>
      <c r="X2067" s="270">
        <f t="shared" ca="1" si="76"/>
        <v>0</v>
      </c>
      <c r="Y2067" s="270"/>
      <c r="Z2067" s="270"/>
      <c r="AB2067" s="272" t="str">
        <f t="shared" si="77"/>
        <v/>
      </c>
    </row>
    <row r="2068" spans="1:28" s="271" customFormat="1" ht="20.25">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75"/>
        <v/>
      </c>
      <c r="T2068" s="224" t="str">
        <f ca="1">IF(B2068="","",IF(ISERROR(MATCH($J2068,SorP!$B$1:$B$6230,0)),"",INDIRECT("'SorP'!$A$"&amp;MATCH($J2068,SorP!$B$1:$B$6230,0))))</f>
        <v/>
      </c>
      <c r="U2068" s="239"/>
      <c r="V2068" s="269" t="e">
        <f>IF(C2068="",NA(),MATCH($B2068&amp;$C2068,'Smelter Look-up'!$J:$J,0))</f>
        <v>#N/A</v>
      </c>
      <c r="W2068" s="270"/>
      <c r="X2068" s="270">
        <f t="shared" ca="1" si="76"/>
        <v>0</v>
      </c>
      <c r="Y2068" s="270"/>
      <c r="Z2068" s="270"/>
      <c r="AB2068" s="272" t="str">
        <f t="shared" si="77"/>
        <v/>
      </c>
    </row>
    <row r="2069" spans="1:28" s="271" customFormat="1" ht="20.25">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75"/>
        <v/>
      </c>
      <c r="T2069" s="224" t="str">
        <f ca="1">IF(B2069="","",IF(ISERROR(MATCH($J2069,SorP!$B$1:$B$6230,0)),"",INDIRECT("'SorP'!$A$"&amp;MATCH($J2069,SorP!$B$1:$B$6230,0))))</f>
        <v/>
      </c>
      <c r="U2069" s="239"/>
      <c r="V2069" s="269" t="e">
        <f>IF(C2069="",NA(),MATCH($B2069&amp;$C2069,'Smelter Look-up'!$J:$J,0))</f>
        <v>#N/A</v>
      </c>
      <c r="W2069" s="270"/>
      <c r="X2069" s="270">
        <f t="shared" ca="1" si="76"/>
        <v>0</v>
      </c>
      <c r="Y2069" s="270"/>
      <c r="Z2069" s="270"/>
      <c r="AB2069" s="272" t="str">
        <f t="shared" si="77"/>
        <v/>
      </c>
    </row>
    <row r="2070" spans="1:28" s="271" customFormat="1" ht="20.25">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75"/>
        <v/>
      </c>
      <c r="T2070" s="224" t="str">
        <f ca="1">IF(B2070="","",IF(ISERROR(MATCH($J2070,SorP!$B$1:$B$6230,0)),"",INDIRECT("'SorP'!$A$"&amp;MATCH($J2070,SorP!$B$1:$B$6230,0))))</f>
        <v/>
      </c>
      <c r="U2070" s="239"/>
      <c r="V2070" s="269" t="e">
        <f>IF(C2070="",NA(),MATCH($B2070&amp;$C2070,'Smelter Look-up'!$J:$J,0))</f>
        <v>#N/A</v>
      </c>
      <c r="W2070" s="270"/>
      <c r="X2070" s="270">
        <f t="shared" ca="1" si="76"/>
        <v>0</v>
      </c>
      <c r="Y2070" s="270"/>
      <c r="Z2070" s="270"/>
      <c r="AB2070" s="272" t="str">
        <f t="shared" si="77"/>
        <v/>
      </c>
    </row>
    <row r="2071" spans="1:28" s="271" customFormat="1" ht="20.25">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75"/>
        <v/>
      </c>
      <c r="T2071" s="224" t="str">
        <f ca="1">IF(B2071="","",IF(ISERROR(MATCH($J2071,SorP!$B$1:$B$6230,0)),"",INDIRECT("'SorP'!$A$"&amp;MATCH($J2071,SorP!$B$1:$B$6230,0))))</f>
        <v/>
      </c>
      <c r="U2071" s="239"/>
      <c r="V2071" s="269" t="e">
        <f>IF(C2071="",NA(),MATCH($B2071&amp;$C2071,'Smelter Look-up'!$J:$J,0))</f>
        <v>#N/A</v>
      </c>
      <c r="W2071" s="270"/>
      <c r="X2071" s="270">
        <f t="shared" ca="1" si="76"/>
        <v>0</v>
      </c>
      <c r="Y2071" s="270"/>
      <c r="Z2071" s="270"/>
      <c r="AB2071" s="272" t="str">
        <f t="shared" si="77"/>
        <v/>
      </c>
    </row>
    <row r="2072" spans="1:28" s="271" customFormat="1" ht="20.25">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75"/>
        <v/>
      </c>
      <c r="T2072" s="224" t="str">
        <f ca="1">IF(B2072="","",IF(ISERROR(MATCH($J2072,SorP!$B$1:$B$6230,0)),"",INDIRECT("'SorP'!$A$"&amp;MATCH($J2072,SorP!$B$1:$B$6230,0))))</f>
        <v/>
      </c>
      <c r="U2072" s="239"/>
      <c r="V2072" s="269" t="e">
        <f>IF(C2072="",NA(),MATCH($B2072&amp;$C2072,'Smelter Look-up'!$J:$J,0))</f>
        <v>#N/A</v>
      </c>
      <c r="W2072" s="270"/>
      <c r="X2072" s="270">
        <f t="shared" ca="1" si="76"/>
        <v>0</v>
      </c>
      <c r="Y2072" s="270"/>
      <c r="Z2072" s="270"/>
      <c r="AB2072" s="272" t="str">
        <f t="shared" si="77"/>
        <v/>
      </c>
    </row>
    <row r="2073" spans="1:28" s="271" customFormat="1" ht="20.25">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75"/>
        <v/>
      </c>
      <c r="T2073" s="224" t="str">
        <f ca="1">IF(B2073="","",IF(ISERROR(MATCH($J2073,SorP!$B$1:$B$6230,0)),"",INDIRECT("'SorP'!$A$"&amp;MATCH($J2073,SorP!$B$1:$B$6230,0))))</f>
        <v/>
      </c>
      <c r="U2073" s="239"/>
      <c r="V2073" s="269" t="e">
        <f>IF(C2073="",NA(),MATCH($B2073&amp;$C2073,'Smelter Look-up'!$J:$J,0))</f>
        <v>#N/A</v>
      </c>
      <c r="W2073" s="270"/>
      <c r="X2073" s="270">
        <f t="shared" ca="1" si="76"/>
        <v>0</v>
      </c>
      <c r="Y2073" s="270"/>
      <c r="Z2073" s="270"/>
      <c r="AB2073" s="272" t="str">
        <f t="shared" si="77"/>
        <v/>
      </c>
    </row>
    <row r="2074" spans="1:28" s="271" customFormat="1" ht="20.25">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75"/>
        <v/>
      </c>
      <c r="T2074" s="224" t="str">
        <f ca="1">IF(B2074="","",IF(ISERROR(MATCH($J2074,SorP!$B$1:$B$6230,0)),"",INDIRECT("'SorP'!$A$"&amp;MATCH($J2074,SorP!$B$1:$B$6230,0))))</f>
        <v/>
      </c>
      <c r="U2074" s="239"/>
      <c r="V2074" s="269" t="e">
        <f>IF(C2074="",NA(),MATCH($B2074&amp;$C2074,'Smelter Look-up'!$J:$J,0))</f>
        <v>#N/A</v>
      </c>
      <c r="W2074" s="270"/>
      <c r="X2074" s="270">
        <f t="shared" ca="1" si="76"/>
        <v>0</v>
      </c>
      <c r="Y2074" s="270"/>
      <c r="Z2074" s="270"/>
      <c r="AB2074" s="272" t="str">
        <f t="shared" si="77"/>
        <v/>
      </c>
    </row>
    <row r="2075" spans="1:28" s="271" customFormat="1" ht="20.25">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75"/>
        <v/>
      </c>
      <c r="T2075" s="224" t="str">
        <f ca="1">IF(B2075="","",IF(ISERROR(MATCH($J2075,SorP!$B$1:$B$6230,0)),"",INDIRECT("'SorP'!$A$"&amp;MATCH($J2075,SorP!$B$1:$B$6230,0))))</f>
        <v/>
      </c>
      <c r="U2075" s="239"/>
      <c r="V2075" s="269" t="e">
        <f>IF(C2075="",NA(),MATCH($B2075&amp;$C2075,'Smelter Look-up'!$J:$J,0))</f>
        <v>#N/A</v>
      </c>
      <c r="W2075" s="270"/>
      <c r="X2075" s="270">
        <f t="shared" ca="1" si="76"/>
        <v>0</v>
      </c>
      <c r="Y2075" s="270"/>
      <c r="Z2075" s="270"/>
      <c r="AB2075" s="272" t="str">
        <f t="shared" si="77"/>
        <v/>
      </c>
    </row>
    <row r="2076" spans="1:28" s="271" customFormat="1" ht="20.25">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75"/>
        <v/>
      </c>
      <c r="T2076" s="224" t="str">
        <f ca="1">IF(B2076="","",IF(ISERROR(MATCH($J2076,SorP!$B$1:$B$6230,0)),"",INDIRECT("'SorP'!$A$"&amp;MATCH($J2076,SorP!$B$1:$B$6230,0))))</f>
        <v/>
      </c>
      <c r="U2076" s="239"/>
      <c r="V2076" s="269" t="e">
        <f>IF(C2076="",NA(),MATCH($B2076&amp;$C2076,'Smelter Look-up'!$J:$J,0))</f>
        <v>#N/A</v>
      </c>
      <c r="W2076" s="270"/>
      <c r="X2076" s="270">
        <f t="shared" ca="1" si="76"/>
        <v>0</v>
      </c>
      <c r="Y2076" s="270"/>
      <c r="Z2076" s="270"/>
      <c r="AB2076" s="272" t="str">
        <f t="shared" si="77"/>
        <v/>
      </c>
    </row>
    <row r="2077" spans="1:28" s="271" customFormat="1" ht="20.25">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75"/>
        <v/>
      </c>
      <c r="T2077" s="224" t="str">
        <f ca="1">IF(B2077="","",IF(ISERROR(MATCH($J2077,SorP!$B$1:$B$6230,0)),"",INDIRECT("'SorP'!$A$"&amp;MATCH($J2077,SorP!$B$1:$B$6230,0))))</f>
        <v/>
      </c>
      <c r="U2077" s="239"/>
      <c r="V2077" s="269" t="e">
        <f>IF(C2077="",NA(),MATCH($B2077&amp;$C2077,'Smelter Look-up'!$J:$J,0))</f>
        <v>#N/A</v>
      </c>
      <c r="W2077" s="270"/>
      <c r="X2077" s="270">
        <f t="shared" ca="1" si="76"/>
        <v>0</v>
      </c>
      <c r="Y2077" s="270"/>
      <c r="Z2077" s="270"/>
      <c r="AB2077" s="272" t="str">
        <f t="shared" si="77"/>
        <v/>
      </c>
    </row>
    <row r="2078" spans="1:28" s="271" customFormat="1" ht="20.25">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75"/>
        <v/>
      </c>
      <c r="T2078" s="224" t="str">
        <f ca="1">IF(B2078="","",IF(ISERROR(MATCH($J2078,SorP!$B$1:$B$6230,0)),"",INDIRECT("'SorP'!$A$"&amp;MATCH($J2078,SorP!$B$1:$B$6230,0))))</f>
        <v/>
      </c>
      <c r="U2078" s="239"/>
      <c r="V2078" s="269" t="e">
        <f>IF(C2078="",NA(),MATCH($B2078&amp;$C2078,'Smelter Look-up'!$J:$J,0))</f>
        <v>#N/A</v>
      </c>
      <c r="W2078" s="270"/>
      <c r="X2078" s="270">
        <f t="shared" ca="1" si="76"/>
        <v>0</v>
      </c>
      <c r="Y2078" s="270"/>
      <c r="Z2078" s="270"/>
      <c r="AB2078" s="272" t="str">
        <f t="shared" si="77"/>
        <v/>
      </c>
    </row>
    <row r="2079" spans="1:28" s="271" customFormat="1" ht="20.25">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75"/>
        <v/>
      </c>
      <c r="T2079" s="224" t="str">
        <f ca="1">IF(B2079="","",IF(ISERROR(MATCH($J2079,SorP!$B$1:$B$6230,0)),"",INDIRECT("'SorP'!$A$"&amp;MATCH($J2079,SorP!$B$1:$B$6230,0))))</f>
        <v/>
      </c>
      <c r="U2079" s="239"/>
      <c r="V2079" s="269" t="e">
        <f>IF(C2079="",NA(),MATCH($B2079&amp;$C2079,'Smelter Look-up'!$J:$J,0))</f>
        <v>#N/A</v>
      </c>
      <c r="W2079" s="270"/>
      <c r="X2079" s="270">
        <f t="shared" ca="1" si="76"/>
        <v>0</v>
      </c>
      <c r="Y2079" s="270"/>
      <c r="Z2079" s="270"/>
      <c r="AB2079" s="272" t="str">
        <f t="shared" si="77"/>
        <v/>
      </c>
    </row>
    <row r="2080" spans="1:28" s="271" customFormat="1" ht="20.25">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75"/>
        <v/>
      </c>
      <c r="T2080" s="224" t="str">
        <f ca="1">IF(B2080="","",IF(ISERROR(MATCH($J2080,SorP!$B$1:$B$6230,0)),"",INDIRECT("'SorP'!$A$"&amp;MATCH($J2080,SorP!$B$1:$B$6230,0))))</f>
        <v/>
      </c>
      <c r="U2080" s="239"/>
      <c r="V2080" s="269" t="e">
        <f>IF(C2080="",NA(),MATCH($B2080&amp;$C2080,'Smelter Look-up'!$J:$J,0))</f>
        <v>#N/A</v>
      </c>
      <c r="W2080" s="270"/>
      <c r="X2080" s="270">
        <f t="shared" ca="1" si="76"/>
        <v>0</v>
      </c>
      <c r="Y2080" s="270"/>
      <c r="Z2080" s="270"/>
      <c r="AB2080" s="272" t="str">
        <f t="shared" si="77"/>
        <v/>
      </c>
    </row>
    <row r="2081" spans="1:28" s="271" customFormat="1" ht="20.25">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75"/>
        <v/>
      </c>
      <c r="T2081" s="224" t="str">
        <f ca="1">IF(B2081="","",IF(ISERROR(MATCH($J2081,SorP!$B$1:$B$6230,0)),"",INDIRECT("'SorP'!$A$"&amp;MATCH($J2081,SorP!$B$1:$B$6230,0))))</f>
        <v/>
      </c>
      <c r="U2081" s="239"/>
      <c r="V2081" s="269" t="e">
        <f>IF(C2081="",NA(),MATCH($B2081&amp;$C2081,'Smelter Look-up'!$J:$J,0))</f>
        <v>#N/A</v>
      </c>
      <c r="W2081" s="270"/>
      <c r="X2081" s="270">
        <f t="shared" ca="1" si="76"/>
        <v>0</v>
      </c>
      <c r="Y2081" s="270"/>
      <c r="Z2081" s="270"/>
      <c r="AB2081" s="272" t="str">
        <f t="shared" si="77"/>
        <v/>
      </c>
    </row>
    <row r="2082" spans="1:28" s="271" customFormat="1" ht="20.25">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75"/>
        <v/>
      </c>
      <c r="T2082" s="224" t="str">
        <f ca="1">IF(B2082="","",IF(ISERROR(MATCH($J2082,SorP!$B$1:$B$6230,0)),"",INDIRECT("'SorP'!$A$"&amp;MATCH($J2082,SorP!$B$1:$B$6230,0))))</f>
        <v/>
      </c>
      <c r="U2082" s="239"/>
      <c r="V2082" s="269" t="e">
        <f>IF(C2082="",NA(),MATCH($B2082&amp;$C2082,'Smelter Look-up'!$J:$J,0))</f>
        <v>#N/A</v>
      </c>
      <c r="W2082" s="270"/>
      <c r="X2082" s="270">
        <f t="shared" ca="1" si="76"/>
        <v>0</v>
      </c>
      <c r="Y2082" s="270"/>
      <c r="Z2082" s="270"/>
      <c r="AB2082" s="272" t="str">
        <f t="shared" si="77"/>
        <v/>
      </c>
    </row>
    <row r="2083" spans="1:28" s="271" customFormat="1" ht="20.25">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75"/>
        <v/>
      </c>
      <c r="T2083" s="224" t="str">
        <f ca="1">IF(B2083="","",IF(ISERROR(MATCH($J2083,SorP!$B$1:$B$6230,0)),"",INDIRECT("'SorP'!$A$"&amp;MATCH($J2083,SorP!$B$1:$B$6230,0))))</f>
        <v/>
      </c>
      <c r="U2083" s="239"/>
      <c r="V2083" s="269" t="e">
        <f>IF(C2083="",NA(),MATCH($B2083&amp;$C2083,'Smelter Look-up'!$J:$J,0))</f>
        <v>#N/A</v>
      </c>
      <c r="W2083" s="270"/>
      <c r="X2083" s="270">
        <f t="shared" ca="1" si="76"/>
        <v>0</v>
      </c>
      <c r="Y2083" s="270"/>
      <c r="Z2083" s="270"/>
      <c r="AB2083" s="272" t="str">
        <f t="shared" si="77"/>
        <v/>
      </c>
    </row>
    <row r="2084" spans="1:28" s="271" customFormat="1" ht="20.25">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ca="1" si="75"/>
        <v/>
      </c>
      <c r="T2084" s="224" t="str">
        <f ca="1">IF(B2084="","",IF(ISERROR(MATCH($J2084,SorP!$B$1:$B$6230,0)),"",INDIRECT("'SorP'!$A$"&amp;MATCH($J2084,SorP!$B$1:$B$6230,0))))</f>
        <v/>
      </c>
      <c r="U2084" s="239"/>
      <c r="V2084" s="269" t="e">
        <f>IF(C2084="",NA(),MATCH($B2084&amp;$C2084,'Smelter Look-up'!$J:$J,0))</f>
        <v>#N/A</v>
      </c>
      <c r="W2084" s="270"/>
      <c r="X2084" s="270">
        <f t="shared" ca="1" si="76"/>
        <v>0</v>
      </c>
      <c r="Y2084" s="270"/>
      <c r="Z2084" s="270"/>
      <c r="AB2084" s="272" t="str">
        <f t="shared" si="77"/>
        <v/>
      </c>
    </row>
    <row r="2085" spans="1:28" s="271" customFormat="1" ht="20.25">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ref="S2085:S2148" ca="1" si="78">IF(B2085="","",IF(ISERROR(MATCH($E2085,CL,0)),"Unknown",INDIRECT("'C'!$A$"&amp;MATCH($E2085,CL,0)+1)))</f>
        <v/>
      </c>
      <c r="T2085" s="224" t="str">
        <f ca="1">IF(B2085="","",IF(ISERROR(MATCH($J2085,SorP!$B$1:$B$6230,0)),"",INDIRECT("'SorP'!$A$"&amp;MATCH($J2085,SorP!$B$1:$B$6230,0))))</f>
        <v/>
      </c>
      <c r="U2085" s="239"/>
      <c r="V2085" s="269" t="e">
        <f>IF(C2085="",NA(),MATCH($B2085&amp;$C2085,'Smelter Look-up'!$J:$J,0))</f>
        <v>#N/A</v>
      </c>
      <c r="W2085" s="270"/>
      <c r="X2085" s="270">
        <f t="shared" ref="X2085:X2148" ca="1" si="79">IF(AND(C2085="Smelter not listed",OR(LEN(D2085)=0,LEN(E2085)=0)),1,0)</f>
        <v>0</v>
      </c>
      <c r="Y2085" s="270"/>
      <c r="Z2085" s="270"/>
      <c r="AB2085" s="272" t="str">
        <f t="shared" ref="AB2085:AB2148" si="80">B2085&amp;C2085</f>
        <v/>
      </c>
    </row>
    <row r="2086" spans="1:28" s="271" customFormat="1" ht="20.25">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78"/>
        <v/>
      </c>
      <c r="T2086" s="224" t="str">
        <f ca="1">IF(B2086="","",IF(ISERROR(MATCH($J2086,SorP!$B$1:$B$6230,0)),"",INDIRECT("'SorP'!$A$"&amp;MATCH($J2086,SorP!$B$1:$B$6230,0))))</f>
        <v/>
      </c>
      <c r="U2086" s="239"/>
      <c r="V2086" s="269" t="e">
        <f>IF(C2086="",NA(),MATCH($B2086&amp;$C2086,'Smelter Look-up'!$J:$J,0))</f>
        <v>#N/A</v>
      </c>
      <c r="W2086" s="270"/>
      <c r="X2086" s="270">
        <f t="shared" ca="1" si="79"/>
        <v>0</v>
      </c>
      <c r="Y2086" s="270"/>
      <c r="Z2086" s="270"/>
      <c r="AB2086" s="272" t="str">
        <f t="shared" si="80"/>
        <v/>
      </c>
    </row>
    <row r="2087" spans="1:28" s="271" customFormat="1" ht="20.25">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78"/>
        <v/>
      </c>
      <c r="T2087" s="224" t="str">
        <f ca="1">IF(B2087="","",IF(ISERROR(MATCH($J2087,SorP!$B$1:$B$6230,0)),"",INDIRECT("'SorP'!$A$"&amp;MATCH($J2087,SorP!$B$1:$B$6230,0))))</f>
        <v/>
      </c>
      <c r="U2087" s="239"/>
      <c r="V2087" s="269" t="e">
        <f>IF(C2087="",NA(),MATCH($B2087&amp;$C2087,'Smelter Look-up'!$J:$J,0))</f>
        <v>#N/A</v>
      </c>
      <c r="W2087" s="270"/>
      <c r="X2087" s="270">
        <f t="shared" ca="1" si="79"/>
        <v>0</v>
      </c>
      <c r="Y2087" s="270"/>
      <c r="Z2087" s="270"/>
      <c r="AB2087" s="272" t="str">
        <f t="shared" si="80"/>
        <v/>
      </c>
    </row>
    <row r="2088" spans="1:28" s="271" customFormat="1" ht="20.25">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78"/>
        <v/>
      </c>
      <c r="T2088" s="224" t="str">
        <f ca="1">IF(B2088="","",IF(ISERROR(MATCH($J2088,SorP!$B$1:$B$6230,0)),"",INDIRECT("'SorP'!$A$"&amp;MATCH($J2088,SorP!$B$1:$B$6230,0))))</f>
        <v/>
      </c>
      <c r="U2088" s="239"/>
      <c r="V2088" s="269" t="e">
        <f>IF(C2088="",NA(),MATCH($B2088&amp;$C2088,'Smelter Look-up'!$J:$J,0))</f>
        <v>#N/A</v>
      </c>
      <c r="W2088" s="270"/>
      <c r="X2088" s="270">
        <f t="shared" ca="1" si="79"/>
        <v>0</v>
      </c>
      <c r="Y2088" s="270"/>
      <c r="Z2088" s="270"/>
      <c r="AB2088" s="272" t="str">
        <f t="shared" si="80"/>
        <v/>
      </c>
    </row>
    <row r="2089" spans="1:28" s="271" customFormat="1" ht="20.25">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78"/>
        <v/>
      </c>
      <c r="T2089" s="224" t="str">
        <f ca="1">IF(B2089="","",IF(ISERROR(MATCH($J2089,SorP!$B$1:$B$6230,0)),"",INDIRECT("'SorP'!$A$"&amp;MATCH($J2089,SorP!$B$1:$B$6230,0))))</f>
        <v/>
      </c>
      <c r="U2089" s="239"/>
      <c r="V2089" s="269" t="e">
        <f>IF(C2089="",NA(),MATCH($B2089&amp;$C2089,'Smelter Look-up'!$J:$J,0))</f>
        <v>#N/A</v>
      </c>
      <c r="W2089" s="270"/>
      <c r="X2089" s="270">
        <f t="shared" ca="1" si="79"/>
        <v>0</v>
      </c>
      <c r="Y2089" s="270"/>
      <c r="Z2089" s="270"/>
      <c r="AB2089" s="272" t="str">
        <f t="shared" si="80"/>
        <v/>
      </c>
    </row>
    <row r="2090" spans="1:28" s="271" customFormat="1" ht="20.25">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78"/>
        <v/>
      </c>
      <c r="T2090" s="224" t="str">
        <f ca="1">IF(B2090="","",IF(ISERROR(MATCH($J2090,SorP!$B$1:$B$6230,0)),"",INDIRECT("'SorP'!$A$"&amp;MATCH($J2090,SorP!$B$1:$B$6230,0))))</f>
        <v/>
      </c>
      <c r="U2090" s="239"/>
      <c r="V2090" s="269" t="e">
        <f>IF(C2090="",NA(),MATCH($B2090&amp;$C2090,'Smelter Look-up'!$J:$J,0))</f>
        <v>#N/A</v>
      </c>
      <c r="W2090" s="270"/>
      <c r="X2090" s="270">
        <f t="shared" ca="1" si="79"/>
        <v>0</v>
      </c>
      <c r="Y2090" s="270"/>
      <c r="Z2090" s="270"/>
      <c r="AB2090" s="272" t="str">
        <f t="shared" si="80"/>
        <v/>
      </c>
    </row>
    <row r="2091" spans="1:28" s="271" customFormat="1" ht="20.25">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78"/>
        <v/>
      </c>
      <c r="T2091" s="224" t="str">
        <f ca="1">IF(B2091="","",IF(ISERROR(MATCH($J2091,SorP!$B$1:$B$6230,0)),"",INDIRECT("'SorP'!$A$"&amp;MATCH($J2091,SorP!$B$1:$B$6230,0))))</f>
        <v/>
      </c>
      <c r="U2091" s="239"/>
      <c r="V2091" s="269" t="e">
        <f>IF(C2091="",NA(),MATCH($B2091&amp;$C2091,'Smelter Look-up'!$J:$J,0))</f>
        <v>#N/A</v>
      </c>
      <c r="W2091" s="270"/>
      <c r="X2091" s="270">
        <f t="shared" ca="1" si="79"/>
        <v>0</v>
      </c>
      <c r="Y2091" s="270"/>
      <c r="Z2091" s="270"/>
      <c r="AB2091" s="272" t="str">
        <f t="shared" si="80"/>
        <v/>
      </c>
    </row>
    <row r="2092" spans="1:28" s="271" customFormat="1" ht="20.25">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78"/>
        <v/>
      </c>
      <c r="T2092" s="224" t="str">
        <f ca="1">IF(B2092="","",IF(ISERROR(MATCH($J2092,SorP!$B$1:$B$6230,0)),"",INDIRECT("'SorP'!$A$"&amp;MATCH($J2092,SorP!$B$1:$B$6230,0))))</f>
        <v/>
      </c>
      <c r="U2092" s="239"/>
      <c r="V2092" s="269" t="e">
        <f>IF(C2092="",NA(),MATCH($B2092&amp;$C2092,'Smelter Look-up'!$J:$J,0))</f>
        <v>#N/A</v>
      </c>
      <c r="W2092" s="270"/>
      <c r="X2092" s="270">
        <f t="shared" ca="1" si="79"/>
        <v>0</v>
      </c>
      <c r="Y2092" s="270"/>
      <c r="Z2092" s="270"/>
      <c r="AB2092" s="272" t="str">
        <f t="shared" si="80"/>
        <v/>
      </c>
    </row>
    <row r="2093" spans="1:28" s="271" customFormat="1" ht="20.25">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78"/>
        <v/>
      </c>
      <c r="T2093" s="224" t="str">
        <f ca="1">IF(B2093="","",IF(ISERROR(MATCH($J2093,SorP!$B$1:$B$6230,0)),"",INDIRECT("'SorP'!$A$"&amp;MATCH($J2093,SorP!$B$1:$B$6230,0))))</f>
        <v/>
      </c>
      <c r="U2093" s="239"/>
      <c r="V2093" s="269" t="e">
        <f>IF(C2093="",NA(),MATCH($B2093&amp;$C2093,'Smelter Look-up'!$J:$J,0))</f>
        <v>#N/A</v>
      </c>
      <c r="W2093" s="270"/>
      <c r="X2093" s="270">
        <f t="shared" ca="1" si="79"/>
        <v>0</v>
      </c>
      <c r="Y2093" s="270"/>
      <c r="Z2093" s="270"/>
      <c r="AB2093" s="272" t="str">
        <f t="shared" si="80"/>
        <v/>
      </c>
    </row>
    <row r="2094" spans="1:28" s="271" customFormat="1" ht="20.25">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78"/>
        <v/>
      </c>
      <c r="T2094" s="224" t="str">
        <f ca="1">IF(B2094="","",IF(ISERROR(MATCH($J2094,SorP!$B$1:$B$6230,0)),"",INDIRECT("'SorP'!$A$"&amp;MATCH($J2094,SorP!$B$1:$B$6230,0))))</f>
        <v/>
      </c>
      <c r="U2094" s="239"/>
      <c r="V2094" s="269" t="e">
        <f>IF(C2094="",NA(),MATCH($B2094&amp;$C2094,'Smelter Look-up'!$J:$J,0))</f>
        <v>#N/A</v>
      </c>
      <c r="W2094" s="270"/>
      <c r="X2094" s="270">
        <f t="shared" ca="1" si="79"/>
        <v>0</v>
      </c>
      <c r="Y2094" s="270"/>
      <c r="Z2094" s="270"/>
      <c r="AB2094" s="272" t="str">
        <f t="shared" si="80"/>
        <v/>
      </c>
    </row>
    <row r="2095" spans="1:28" s="271" customFormat="1" ht="20.25">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78"/>
        <v/>
      </c>
      <c r="T2095" s="224" t="str">
        <f ca="1">IF(B2095="","",IF(ISERROR(MATCH($J2095,SorP!$B$1:$B$6230,0)),"",INDIRECT("'SorP'!$A$"&amp;MATCH($J2095,SorP!$B$1:$B$6230,0))))</f>
        <v/>
      </c>
      <c r="U2095" s="239"/>
      <c r="V2095" s="269" t="e">
        <f>IF(C2095="",NA(),MATCH($B2095&amp;$C2095,'Smelter Look-up'!$J:$J,0))</f>
        <v>#N/A</v>
      </c>
      <c r="W2095" s="270"/>
      <c r="X2095" s="270">
        <f t="shared" ca="1" si="79"/>
        <v>0</v>
      </c>
      <c r="Y2095" s="270"/>
      <c r="Z2095" s="270"/>
      <c r="AB2095" s="272" t="str">
        <f t="shared" si="80"/>
        <v/>
      </c>
    </row>
    <row r="2096" spans="1:28" s="271" customFormat="1" ht="20.25">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78"/>
        <v/>
      </c>
      <c r="T2096" s="224" t="str">
        <f ca="1">IF(B2096="","",IF(ISERROR(MATCH($J2096,SorP!$B$1:$B$6230,0)),"",INDIRECT("'SorP'!$A$"&amp;MATCH($J2096,SorP!$B$1:$B$6230,0))))</f>
        <v/>
      </c>
      <c r="U2096" s="239"/>
      <c r="V2096" s="269" t="e">
        <f>IF(C2096="",NA(),MATCH($B2096&amp;$C2096,'Smelter Look-up'!$J:$J,0))</f>
        <v>#N/A</v>
      </c>
      <c r="W2096" s="270"/>
      <c r="X2096" s="270">
        <f t="shared" ca="1" si="79"/>
        <v>0</v>
      </c>
      <c r="Y2096" s="270"/>
      <c r="Z2096" s="270"/>
      <c r="AB2096" s="272" t="str">
        <f t="shared" si="80"/>
        <v/>
      </c>
    </row>
    <row r="2097" spans="1:28" s="271" customFormat="1" ht="20.25">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78"/>
        <v/>
      </c>
      <c r="T2097" s="224" t="str">
        <f ca="1">IF(B2097="","",IF(ISERROR(MATCH($J2097,SorP!$B$1:$B$6230,0)),"",INDIRECT("'SorP'!$A$"&amp;MATCH($J2097,SorP!$B$1:$B$6230,0))))</f>
        <v/>
      </c>
      <c r="U2097" s="239"/>
      <c r="V2097" s="269" t="e">
        <f>IF(C2097="",NA(),MATCH($B2097&amp;$C2097,'Smelter Look-up'!$J:$J,0))</f>
        <v>#N/A</v>
      </c>
      <c r="W2097" s="270"/>
      <c r="X2097" s="270">
        <f t="shared" ca="1" si="79"/>
        <v>0</v>
      </c>
      <c r="Y2097" s="270"/>
      <c r="Z2097" s="270"/>
      <c r="AB2097" s="272" t="str">
        <f t="shared" si="80"/>
        <v/>
      </c>
    </row>
    <row r="2098" spans="1:28" s="271" customFormat="1" ht="20.25">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78"/>
        <v/>
      </c>
      <c r="T2098" s="224" t="str">
        <f ca="1">IF(B2098="","",IF(ISERROR(MATCH($J2098,SorP!$B$1:$B$6230,0)),"",INDIRECT("'SorP'!$A$"&amp;MATCH($J2098,SorP!$B$1:$B$6230,0))))</f>
        <v/>
      </c>
      <c r="U2098" s="239"/>
      <c r="V2098" s="269" t="e">
        <f>IF(C2098="",NA(),MATCH($B2098&amp;$C2098,'Smelter Look-up'!$J:$J,0))</f>
        <v>#N/A</v>
      </c>
      <c r="W2098" s="270"/>
      <c r="X2098" s="270">
        <f t="shared" ca="1" si="79"/>
        <v>0</v>
      </c>
      <c r="Y2098" s="270"/>
      <c r="Z2098" s="270"/>
      <c r="AB2098" s="272" t="str">
        <f t="shared" si="80"/>
        <v/>
      </c>
    </row>
    <row r="2099" spans="1:28" s="271" customFormat="1" ht="20.25">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78"/>
        <v/>
      </c>
      <c r="T2099" s="224" t="str">
        <f ca="1">IF(B2099="","",IF(ISERROR(MATCH($J2099,SorP!$B$1:$B$6230,0)),"",INDIRECT("'SorP'!$A$"&amp;MATCH($J2099,SorP!$B$1:$B$6230,0))))</f>
        <v/>
      </c>
      <c r="U2099" s="239"/>
      <c r="V2099" s="269" t="e">
        <f>IF(C2099="",NA(),MATCH($B2099&amp;$C2099,'Smelter Look-up'!$J:$J,0))</f>
        <v>#N/A</v>
      </c>
      <c r="W2099" s="270"/>
      <c r="X2099" s="270">
        <f t="shared" ca="1" si="79"/>
        <v>0</v>
      </c>
      <c r="Y2099" s="270"/>
      <c r="Z2099" s="270"/>
      <c r="AB2099" s="272" t="str">
        <f t="shared" si="80"/>
        <v/>
      </c>
    </row>
    <row r="2100" spans="1:28" s="271" customFormat="1" ht="20.25">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78"/>
        <v/>
      </c>
      <c r="T2100" s="224" t="str">
        <f ca="1">IF(B2100="","",IF(ISERROR(MATCH($J2100,SorP!$B$1:$B$6230,0)),"",INDIRECT("'SorP'!$A$"&amp;MATCH($J2100,SorP!$B$1:$B$6230,0))))</f>
        <v/>
      </c>
      <c r="U2100" s="239"/>
      <c r="V2100" s="269" t="e">
        <f>IF(C2100="",NA(),MATCH($B2100&amp;$C2100,'Smelter Look-up'!$J:$J,0))</f>
        <v>#N/A</v>
      </c>
      <c r="W2100" s="270"/>
      <c r="X2100" s="270">
        <f t="shared" ca="1" si="79"/>
        <v>0</v>
      </c>
      <c r="Y2100" s="270"/>
      <c r="Z2100" s="270"/>
      <c r="AB2100" s="272" t="str">
        <f t="shared" si="80"/>
        <v/>
      </c>
    </row>
    <row r="2101" spans="1:28" s="271" customFormat="1" ht="20.25">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78"/>
        <v/>
      </c>
      <c r="T2101" s="224" t="str">
        <f ca="1">IF(B2101="","",IF(ISERROR(MATCH($J2101,SorP!$B$1:$B$6230,0)),"",INDIRECT("'SorP'!$A$"&amp;MATCH($J2101,SorP!$B$1:$B$6230,0))))</f>
        <v/>
      </c>
      <c r="U2101" s="239"/>
      <c r="V2101" s="269" t="e">
        <f>IF(C2101="",NA(),MATCH($B2101&amp;$C2101,'Smelter Look-up'!$J:$J,0))</f>
        <v>#N/A</v>
      </c>
      <c r="W2101" s="270"/>
      <c r="X2101" s="270">
        <f t="shared" ca="1" si="79"/>
        <v>0</v>
      </c>
      <c r="Y2101" s="270"/>
      <c r="Z2101" s="270"/>
      <c r="AB2101" s="272" t="str">
        <f t="shared" si="80"/>
        <v/>
      </c>
    </row>
    <row r="2102" spans="1:28" s="271" customFormat="1" ht="20.25">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78"/>
        <v/>
      </c>
      <c r="T2102" s="224" t="str">
        <f ca="1">IF(B2102="","",IF(ISERROR(MATCH($J2102,SorP!$B$1:$B$6230,0)),"",INDIRECT("'SorP'!$A$"&amp;MATCH($J2102,SorP!$B$1:$B$6230,0))))</f>
        <v/>
      </c>
      <c r="U2102" s="239"/>
      <c r="V2102" s="269" t="e">
        <f>IF(C2102="",NA(),MATCH($B2102&amp;$C2102,'Smelter Look-up'!$J:$J,0))</f>
        <v>#N/A</v>
      </c>
      <c r="W2102" s="270"/>
      <c r="X2102" s="270">
        <f t="shared" ca="1" si="79"/>
        <v>0</v>
      </c>
      <c r="Y2102" s="270"/>
      <c r="Z2102" s="270"/>
      <c r="AB2102" s="272" t="str">
        <f t="shared" si="80"/>
        <v/>
      </c>
    </row>
    <row r="2103" spans="1:28" s="271" customFormat="1" ht="20.25">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78"/>
        <v/>
      </c>
      <c r="T2103" s="224" t="str">
        <f ca="1">IF(B2103="","",IF(ISERROR(MATCH($J2103,SorP!$B$1:$B$6230,0)),"",INDIRECT("'SorP'!$A$"&amp;MATCH($J2103,SorP!$B$1:$B$6230,0))))</f>
        <v/>
      </c>
      <c r="U2103" s="239"/>
      <c r="V2103" s="269" t="e">
        <f>IF(C2103="",NA(),MATCH($B2103&amp;$C2103,'Smelter Look-up'!$J:$J,0))</f>
        <v>#N/A</v>
      </c>
      <c r="W2103" s="270"/>
      <c r="X2103" s="270">
        <f t="shared" ca="1" si="79"/>
        <v>0</v>
      </c>
      <c r="Y2103" s="270"/>
      <c r="Z2103" s="270"/>
      <c r="AB2103" s="272" t="str">
        <f t="shared" si="80"/>
        <v/>
      </c>
    </row>
    <row r="2104" spans="1:28" s="271" customFormat="1" ht="20.25">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78"/>
        <v/>
      </c>
      <c r="T2104" s="224" t="str">
        <f ca="1">IF(B2104="","",IF(ISERROR(MATCH($J2104,SorP!$B$1:$B$6230,0)),"",INDIRECT("'SorP'!$A$"&amp;MATCH($J2104,SorP!$B$1:$B$6230,0))))</f>
        <v/>
      </c>
      <c r="U2104" s="239"/>
      <c r="V2104" s="269" t="e">
        <f>IF(C2104="",NA(),MATCH($B2104&amp;$C2104,'Smelter Look-up'!$J:$J,0))</f>
        <v>#N/A</v>
      </c>
      <c r="W2104" s="270"/>
      <c r="X2104" s="270">
        <f t="shared" ca="1" si="79"/>
        <v>0</v>
      </c>
      <c r="Y2104" s="270"/>
      <c r="Z2104" s="270"/>
      <c r="AB2104" s="272" t="str">
        <f t="shared" si="80"/>
        <v/>
      </c>
    </row>
    <row r="2105" spans="1:28" s="271" customFormat="1" ht="20.25">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78"/>
        <v/>
      </c>
      <c r="T2105" s="224" t="str">
        <f ca="1">IF(B2105="","",IF(ISERROR(MATCH($J2105,SorP!$B$1:$B$6230,0)),"",INDIRECT("'SorP'!$A$"&amp;MATCH($J2105,SorP!$B$1:$B$6230,0))))</f>
        <v/>
      </c>
      <c r="U2105" s="239"/>
      <c r="V2105" s="269" t="e">
        <f>IF(C2105="",NA(),MATCH($B2105&amp;$C2105,'Smelter Look-up'!$J:$J,0))</f>
        <v>#N/A</v>
      </c>
      <c r="W2105" s="270"/>
      <c r="X2105" s="270">
        <f t="shared" ca="1" si="79"/>
        <v>0</v>
      </c>
      <c r="Y2105" s="270"/>
      <c r="Z2105" s="270"/>
      <c r="AB2105" s="272" t="str">
        <f t="shared" si="80"/>
        <v/>
      </c>
    </row>
    <row r="2106" spans="1:28" s="271" customFormat="1" ht="20.25">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78"/>
        <v/>
      </c>
      <c r="T2106" s="224" t="str">
        <f ca="1">IF(B2106="","",IF(ISERROR(MATCH($J2106,SorP!$B$1:$B$6230,0)),"",INDIRECT("'SorP'!$A$"&amp;MATCH($J2106,SorP!$B$1:$B$6230,0))))</f>
        <v/>
      </c>
      <c r="U2106" s="239"/>
      <c r="V2106" s="269" t="e">
        <f>IF(C2106="",NA(),MATCH($B2106&amp;$C2106,'Smelter Look-up'!$J:$J,0))</f>
        <v>#N/A</v>
      </c>
      <c r="W2106" s="270"/>
      <c r="X2106" s="270">
        <f t="shared" ca="1" si="79"/>
        <v>0</v>
      </c>
      <c r="Y2106" s="270"/>
      <c r="Z2106" s="270"/>
      <c r="AB2106" s="272" t="str">
        <f t="shared" si="80"/>
        <v/>
      </c>
    </row>
    <row r="2107" spans="1:28" s="271" customFormat="1" ht="20.25">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78"/>
        <v/>
      </c>
      <c r="T2107" s="224" t="str">
        <f ca="1">IF(B2107="","",IF(ISERROR(MATCH($J2107,SorP!$B$1:$B$6230,0)),"",INDIRECT("'SorP'!$A$"&amp;MATCH($J2107,SorP!$B$1:$B$6230,0))))</f>
        <v/>
      </c>
      <c r="U2107" s="239"/>
      <c r="V2107" s="269" t="e">
        <f>IF(C2107="",NA(),MATCH($B2107&amp;$C2107,'Smelter Look-up'!$J:$J,0))</f>
        <v>#N/A</v>
      </c>
      <c r="W2107" s="270"/>
      <c r="X2107" s="270">
        <f t="shared" ca="1" si="79"/>
        <v>0</v>
      </c>
      <c r="Y2107" s="270"/>
      <c r="Z2107" s="270"/>
      <c r="AB2107" s="272" t="str">
        <f t="shared" si="80"/>
        <v/>
      </c>
    </row>
    <row r="2108" spans="1:28" s="271" customFormat="1" ht="20.25">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78"/>
        <v/>
      </c>
      <c r="T2108" s="224" t="str">
        <f ca="1">IF(B2108="","",IF(ISERROR(MATCH($J2108,SorP!$B$1:$B$6230,0)),"",INDIRECT("'SorP'!$A$"&amp;MATCH($J2108,SorP!$B$1:$B$6230,0))))</f>
        <v/>
      </c>
      <c r="U2108" s="239"/>
      <c r="V2108" s="269" t="e">
        <f>IF(C2108="",NA(),MATCH($B2108&amp;$C2108,'Smelter Look-up'!$J:$J,0))</f>
        <v>#N/A</v>
      </c>
      <c r="W2108" s="270"/>
      <c r="X2108" s="270">
        <f t="shared" ca="1" si="79"/>
        <v>0</v>
      </c>
      <c r="Y2108" s="270"/>
      <c r="Z2108" s="270"/>
      <c r="AB2108" s="272" t="str">
        <f t="shared" si="80"/>
        <v/>
      </c>
    </row>
    <row r="2109" spans="1:28" s="271" customFormat="1" ht="20.25">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78"/>
        <v/>
      </c>
      <c r="T2109" s="224" t="str">
        <f ca="1">IF(B2109="","",IF(ISERROR(MATCH($J2109,SorP!$B$1:$B$6230,0)),"",INDIRECT("'SorP'!$A$"&amp;MATCH($J2109,SorP!$B$1:$B$6230,0))))</f>
        <v/>
      </c>
      <c r="U2109" s="239"/>
      <c r="V2109" s="269" t="e">
        <f>IF(C2109="",NA(),MATCH($B2109&amp;$C2109,'Smelter Look-up'!$J:$J,0))</f>
        <v>#N/A</v>
      </c>
      <c r="W2109" s="270"/>
      <c r="X2109" s="270">
        <f t="shared" ca="1" si="79"/>
        <v>0</v>
      </c>
      <c r="Y2109" s="270"/>
      <c r="Z2109" s="270"/>
      <c r="AB2109" s="272" t="str">
        <f t="shared" si="80"/>
        <v/>
      </c>
    </row>
    <row r="2110" spans="1:28" s="271" customFormat="1" ht="20.25">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78"/>
        <v/>
      </c>
      <c r="T2110" s="224" t="str">
        <f ca="1">IF(B2110="","",IF(ISERROR(MATCH($J2110,SorP!$B$1:$B$6230,0)),"",INDIRECT("'SorP'!$A$"&amp;MATCH($J2110,SorP!$B$1:$B$6230,0))))</f>
        <v/>
      </c>
      <c r="U2110" s="239"/>
      <c r="V2110" s="269" t="e">
        <f>IF(C2110="",NA(),MATCH($B2110&amp;$C2110,'Smelter Look-up'!$J:$J,0))</f>
        <v>#N/A</v>
      </c>
      <c r="W2110" s="270"/>
      <c r="X2110" s="270">
        <f t="shared" ca="1" si="79"/>
        <v>0</v>
      </c>
      <c r="Y2110" s="270"/>
      <c r="Z2110" s="270"/>
      <c r="AB2110" s="272" t="str">
        <f t="shared" si="80"/>
        <v/>
      </c>
    </row>
    <row r="2111" spans="1:28" s="271" customFormat="1" ht="20.25">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78"/>
        <v/>
      </c>
      <c r="T2111" s="224" t="str">
        <f ca="1">IF(B2111="","",IF(ISERROR(MATCH($J2111,SorP!$B$1:$B$6230,0)),"",INDIRECT("'SorP'!$A$"&amp;MATCH($J2111,SorP!$B$1:$B$6230,0))))</f>
        <v/>
      </c>
      <c r="U2111" s="239"/>
      <c r="V2111" s="269" t="e">
        <f>IF(C2111="",NA(),MATCH($B2111&amp;$C2111,'Smelter Look-up'!$J:$J,0))</f>
        <v>#N/A</v>
      </c>
      <c r="W2111" s="270"/>
      <c r="X2111" s="270">
        <f t="shared" ca="1" si="79"/>
        <v>0</v>
      </c>
      <c r="Y2111" s="270"/>
      <c r="Z2111" s="270"/>
      <c r="AB2111" s="272" t="str">
        <f t="shared" si="80"/>
        <v/>
      </c>
    </row>
    <row r="2112" spans="1:28" s="271" customFormat="1" ht="20.25">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78"/>
        <v/>
      </c>
      <c r="T2112" s="224" t="str">
        <f ca="1">IF(B2112="","",IF(ISERROR(MATCH($J2112,SorP!$B$1:$B$6230,0)),"",INDIRECT("'SorP'!$A$"&amp;MATCH($J2112,SorP!$B$1:$B$6230,0))))</f>
        <v/>
      </c>
      <c r="U2112" s="239"/>
      <c r="V2112" s="269" t="e">
        <f>IF(C2112="",NA(),MATCH($B2112&amp;$C2112,'Smelter Look-up'!$J:$J,0))</f>
        <v>#N/A</v>
      </c>
      <c r="W2112" s="270"/>
      <c r="X2112" s="270">
        <f t="shared" ca="1" si="79"/>
        <v>0</v>
      </c>
      <c r="Y2112" s="270"/>
      <c r="Z2112" s="270"/>
      <c r="AB2112" s="272" t="str">
        <f t="shared" si="80"/>
        <v/>
      </c>
    </row>
    <row r="2113" spans="1:28" s="271" customFormat="1" ht="20.25">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78"/>
        <v/>
      </c>
      <c r="T2113" s="224" t="str">
        <f ca="1">IF(B2113="","",IF(ISERROR(MATCH($J2113,SorP!$B$1:$B$6230,0)),"",INDIRECT("'SorP'!$A$"&amp;MATCH($J2113,SorP!$B$1:$B$6230,0))))</f>
        <v/>
      </c>
      <c r="U2113" s="239"/>
      <c r="V2113" s="269" t="e">
        <f>IF(C2113="",NA(),MATCH($B2113&amp;$C2113,'Smelter Look-up'!$J:$J,0))</f>
        <v>#N/A</v>
      </c>
      <c r="W2113" s="270"/>
      <c r="X2113" s="270">
        <f t="shared" ca="1" si="79"/>
        <v>0</v>
      </c>
      <c r="Y2113" s="270"/>
      <c r="Z2113" s="270"/>
      <c r="AB2113" s="272" t="str">
        <f t="shared" si="80"/>
        <v/>
      </c>
    </row>
    <row r="2114" spans="1:28" s="271" customFormat="1" ht="20.25">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78"/>
        <v/>
      </c>
      <c r="T2114" s="224" t="str">
        <f ca="1">IF(B2114="","",IF(ISERROR(MATCH($J2114,SorP!$B$1:$B$6230,0)),"",INDIRECT("'SorP'!$A$"&amp;MATCH($J2114,SorP!$B$1:$B$6230,0))))</f>
        <v/>
      </c>
      <c r="U2114" s="239"/>
      <c r="V2114" s="269" t="e">
        <f>IF(C2114="",NA(),MATCH($B2114&amp;$C2114,'Smelter Look-up'!$J:$J,0))</f>
        <v>#N/A</v>
      </c>
      <c r="W2114" s="270"/>
      <c r="X2114" s="270">
        <f t="shared" ca="1" si="79"/>
        <v>0</v>
      </c>
      <c r="Y2114" s="270"/>
      <c r="Z2114" s="270"/>
      <c r="AB2114" s="272" t="str">
        <f t="shared" si="80"/>
        <v/>
      </c>
    </row>
    <row r="2115" spans="1:28" s="271" customFormat="1" ht="20.25">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78"/>
        <v/>
      </c>
      <c r="T2115" s="224" t="str">
        <f ca="1">IF(B2115="","",IF(ISERROR(MATCH($J2115,SorP!$B$1:$B$6230,0)),"",INDIRECT("'SorP'!$A$"&amp;MATCH($J2115,SorP!$B$1:$B$6230,0))))</f>
        <v/>
      </c>
      <c r="U2115" s="239"/>
      <c r="V2115" s="269" t="e">
        <f>IF(C2115="",NA(),MATCH($B2115&amp;$C2115,'Smelter Look-up'!$J:$J,0))</f>
        <v>#N/A</v>
      </c>
      <c r="W2115" s="270"/>
      <c r="X2115" s="270">
        <f t="shared" ca="1" si="79"/>
        <v>0</v>
      </c>
      <c r="Y2115" s="270"/>
      <c r="Z2115" s="270"/>
      <c r="AB2115" s="272" t="str">
        <f t="shared" si="80"/>
        <v/>
      </c>
    </row>
    <row r="2116" spans="1:28" s="271" customFormat="1" ht="20.25">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78"/>
        <v/>
      </c>
      <c r="T2116" s="224" t="str">
        <f ca="1">IF(B2116="","",IF(ISERROR(MATCH($J2116,SorP!$B$1:$B$6230,0)),"",INDIRECT("'SorP'!$A$"&amp;MATCH($J2116,SorP!$B$1:$B$6230,0))))</f>
        <v/>
      </c>
      <c r="U2116" s="239"/>
      <c r="V2116" s="269" t="e">
        <f>IF(C2116="",NA(),MATCH($B2116&amp;$C2116,'Smelter Look-up'!$J:$J,0))</f>
        <v>#N/A</v>
      </c>
      <c r="W2116" s="270"/>
      <c r="X2116" s="270">
        <f t="shared" ca="1" si="79"/>
        <v>0</v>
      </c>
      <c r="Y2116" s="270"/>
      <c r="Z2116" s="270"/>
      <c r="AB2116" s="272" t="str">
        <f t="shared" si="80"/>
        <v/>
      </c>
    </row>
    <row r="2117" spans="1:28" s="271" customFormat="1" ht="20.25">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78"/>
        <v/>
      </c>
      <c r="T2117" s="224" t="str">
        <f ca="1">IF(B2117="","",IF(ISERROR(MATCH($J2117,SorP!$B$1:$B$6230,0)),"",INDIRECT("'SorP'!$A$"&amp;MATCH($J2117,SorP!$B$1:$B$6230,0))))</f>
        <v/>
      </c>
      <c r="U2117" s="239"/>
      <c r="V2117" s="269" t="e">
        <f>IF(C2117="",NA(),MATCH($B2117&amp;$C2117,'Smelter Look-up'!$J:$J,0))</f>
        <v>#N/A</v>
      </c>
      <c r="W2117" s="270"/>
      <c r="X2117" s="270">
        <f t="shared" ca="1" si="79"/>
        <v>0</v>
      </c>
      <c r="Y2117" s="270"/>
      <c r="Z2117" s="270"/>
      <c r="AB2117" s="272" t="str">
        <f t="shared" si="80"/>
        <v/>
      </c>
    </row>
    <row r="2118" spans="1:28" s="271" customFormat="1" ht="20.25">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78"/>
        <v/>
      </c>
      <c r="T2118" s="224" t="str">
        <f ca="1">IF(B2118="","",IF(ISERROR(MATCH($J2118,SorP!$B$1:$B$6230,0)),"",INDIRECT("'SorP'!$A$"&amp;MATCH($J2118,SorP!$B$1:$B$6230,0))))</f>
        <v/>
      </c>
      <c r="U2118" s="239"/>
      <c r="V2118" s="269" t="e">
        <f>IF(C2118="",NA(),MATCH($B2118&amp;$C2118,'Smelter Look-up'!$J:$J,0))</f>
        <v>#N/A</v>
      </c>
      <c r="W2118" s="270"/>
      <c r="X2118" s="270">
        <f t="shared" ca="1" si="79"/>
        <v>0</v>
      </c>
      <c r="Y2118" s="270"/>
      <c r="Z2118" s="270"/>
      <c r="AB2118" s="272" t="str">
        <f t="shared" si="80"/>
        <v/>
      </c>
    </row>
    <row r="2119" spans="1:28" s="271" customFormat="1" ht="20.25">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78"/>
        <v/>
      </c>
      <c r="T2119" s="224" t="str">
        <f ca="1">IF(B2119="","",IF(ISERROR(MATCH($J2119,SorP!$B$1:$B$6230,0)),"",INDIRECT("'SorP'!$A$"&amp;MATCH($J2119,SorP!$B$1:$B$6230,0))))</f>
        <v/>
      </c>
      <c r="U2119" s="239"/>
      <c r="V2119" s="269" t="e">
        <f>IF(C2119="",NA(),MATCH($B2119&amp;$C2119,'Smelter Look-up'!$J:$J,0))</f>
        <v>#N/A</v>
      </c>
      <c r="W2119" s="270"/>
      <c r="X2119" s="270">
        <f t="shared" ca="1" si="79"/>
        <v>0</v>
      </c>
      <c r="Y2119" s="270"/>
      <c r="Z2119" s="270"/>
      <c r="AB2119" s="272" t="str">
        <f t="shared" si="80"/>
        <v/>
      </c>
    </row>
    <row r="2120" spans="1:28" s="271" customFormat="1" ht="20.25">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78"/>
        <v/>
      </c>
      <c r="T2120" s="224" t="str">
        <f ca="1">IF(B2120="","",IF(ISERROR(MATCH($J2120,SorP!$B$1:$B$6230,0)),"",INDIRECT("'SorP'!$A$"&amp;MATCH($J2120,SorP!$B$1:$B$6230,0))))</f>
        <v/>
      </c>
      <c r="U2120" s="239"/>
      <c r="V2120" s="269" t="e">
        <f>IF(C2120="",NA(),MATCH($B2120&amp;$C2120,'Smelter Look-up'!$J:$J,0))</f>
        <v>#N/A</v>
      </c>
      <c r="W2120" s="270"/>
      <c r="X2120" s="270">
        <f t="shared" ca="1" si="79"/>
        <v>0</v>
      </c>
      <c r="Y2120" s="270"/>
      <c r="Z2120" s="270"/>
      <c r="AB2120" s="272" t="str">
        <f t="shared" si="80"/>
        <v/>
      </c>
    </row>
    <row r="2121" spans="1:28" s="271" customFormat="1" ht="20.25">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78"/>
        <v/>
      </c>
      <c r="T2121" s="224" t="str">
        <f ca="1">IF(B2121="","",IF(ISERROR(MATCH($J2121,SorP!$B$1:$B$6230,0)),"",INDIRECT("'SorP'!$A$"&amp;MATCH($J2121,SorP!$B$1:$B$6230,0))))</f>
        <v/>
      </c>
      <c r="U2121" s="239"/>
      <c r="V2121" s="269" t="e">
        <f>IF(C2121="",NA(),MATCH($B2121&amp;$C2121,'Smelter Look-up'!$J:$J,0))</f>
        <v>#N/A</v>
      </c>
      <c r="W2121" s="270"/>
      <c r="X2121" s="270">
        <f t="shared" ca="1" si="79"/>
        <v>0</v>
      </c>
      <c r="Y2121" s="270"/>
      <c r="Z2121" s="270"/>
      <c r="AB2121" s="272" t="str">
        <f t="shared" si="80"/>
        <v/>
      </c>
    </row>
    <row r="2122" spans="1:28" s="271" customFormat="1" ht="20.25">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78"/>
        <v/>
      </c>
      <c r="T2122" s="224" t="str">
        <f ca="1">IF(B2122="","",IF(ISERROR(MATCH($J2122,SorP!$B$1:$B$6230,0)),"",INDIRECT("'SorP'!$A$"&amp;MATCH($J2122,SorP!$B$1:$B$6230,0))))</f>
        <v/>
      </c>
      <c r="U2122" s="239"/>
      <c r="V2122" s="269" t="e">
        <f>IF(C2122="",NA(),MATCH($B2122&amp;$C2122,'Smelter Look-up'!$J:$J,0))</f>
        <v>#N/A</v>
      </c>
      <c r="W2122" s="270"/>
      <c r="X2122" s="270">
        <f t="shared" ca="1" si="79"/>
        <v>0</v>
      </c>
      <c r="Y2122" s="270"/>
      <c r="Z2122" s="270"/>
      <c r="AB2122" s="272" t="str">
        <f t="shared" si="80"/>
        <v/>
      </c>
    </row>
    <row r="2123" spans="1:28" s="271" customFormat="1" ht="20.25">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78"/>
        <v/>
      </c>
      <c r="T2123" s="224" t="str">
        <f ca="1">IF(B2123="","",IF(ISERROR(MATCH($J2123,SorP!$B$1:$B$6230,0)),"",INDIRECT("'SorP'!$A$"&amp;MATCH($J2123,SorP!$B$1:$B$6230,0))))</f>
        <v/>
      </c>
      <c r="U2123" s="239"/>
      <c r="V2123" s="269" t="e">
        <f>IF(C2123="",NA(),MATCH($B2123&amp;$C2123,'Smelter Look-up'!$J:$J,0))</f>
        <v>#N/A</v>
      </c>
      <c r="W2123" s="270"/>
      <c r="X2123" s="270">
        <f t="shared" ca="1" si="79"/>
        <v>0</v>
      </c>
      <c r="Y2123" s="270"/>
      <c r="Z2123" s="270"/>
      <c r="AB2123" s="272" t="str">
        <f t="shared" si="80"/>
        <v/>
      </c>
    </row>
    <row r="2124" spans="1:28" s="271" customFormat="1" ht="20.25">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78"/>
        <v/>
      </c>
      <c r="T2124" s="224" t="str">
        <f ca="1">IF(B2124="","",IF(ISERROR(MATCH($J2124,SorP!$B$1:$B$6230,0)),"",INDIRECT("'SorP'!$A$"&amp;MATCH($J2124,SorP!$B$1:$B$6230,0))))</f>
        <v/>
      </c>
      <c r="U2124" s="239"/>
      <c r="V2124" s="269" t="e">
        <f>IF(C2124="",NA(),MATCH($B2124&amp;$C2124,'Smelter Look-up'!$J:$J,0))</f>
        <v>#N/A</v>
      </c>
      <c r="W2124" s="270"/>
      <c r="X2124" s="270">
        <f t="shared" ca="1" si="79"/>
        <v>0</v>
      </c>
      <c r="Y2124" s="270"/>
      <c r="Z2124" s="270"/>
      <c r="AB2124" s="272" t="str">
        <f t="shared" si="80"/>
        <v/>
      </c>
    </row>
    <row r="2125" spans="1:28" s="271" customFormat="1" ht="20.25">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78"/>
        <v/>
      </c>
      <c r="T2125" s="224" t="str">
        <f ca="1">IF(B2125="","",IF(ISERROR(MATCH($J2125,SorP!$B$1:$B$6230,0)),"",INDIRECT("'SorP'!$A$"&amp;MATCH($J2125,SorP!$B$1:$B$6230,0))))</f>
        <v/>
      </c>
      <c r="U2125" s="239"/>
      <c r="V2125" s="269" t="e">
        <f>IF(C2125="",NA(),MATCH($B2125&amp;$C2125,'Smelter Look-up'!$J:$J,0))</f>
        <v>#N/A</v>
      </c>
      <c r="W2125" s="270"/>
      <c r="X2125" s="270">
        <f t="shared" ca="1" si="79"/>
        <v>0</v>
      </c>
      <c r="Y2125" s="270"/>
      <c r="Z2125" s="270"/>
      <c r="AB2125" s="272" t="str">
        <f t="shared" si="80"/>
        <v/>
      </c>
    </row>
    <row r="2126" spans="1:28" s="271" customFormat="1" ht="20.25">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78"/>
        <v/>
      </c>
      <c r="T2126" s="224" t="str">
        <f ca="1">IF(B2126="","",IF(ISERROR(MATCH($J2126,SorP!$B$1:$B$6230,0)),"",INDIRECT("'SorP'!$A$"&amp;MATCH($J2126,SorP!$B$1:$B$6230,0))))</f>
        <v/>
      </c>
      <c r="U2126" s="239"/>
      <c r="V2126" s="269" t="e">
        <f>IF(C2126="",NA(),MATCH($B2126&amp;$C2126,'Smelter Look-up'!$J:$J,0))</f>
        <v>#N/A</v>
      </c>
      <c r="W2126" s="270"/>
      <c r="X2126" s="270">
        <f t="shared" ca="1" si="79"/>
        <v>0</v>
      </c>
      <c r="Y2126" s="270"/>
      <c r="Z2126" s="270"/>
      <c r="AB2126" s="272" t="str">
        <f t="shared" si="80"/>
        <v/>
      </c>
    </row>
    <row r="2127" spans="1:28" s="271" customFormat="1" ht="20.25">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78"/>
        <v/>
      </c>
      <c r="T2127" s="224" t="str">
        <f ca="1">IF(B2127="","",IF(ISERROR(MATCH($J2127,SorP!$B$1:$B$6230,0)),"",INDIRECT("'SorP'!$A$"&amp;MATCH($J2127,SorP!$B$1:$B$6230,0))))</f>
        <v/>
      </c>
      <c r="U2127" s="239"/>
      <c r="V2127" s="269" t="e">
        <f>IF(C2127="",NA(),MATCH($B2127&amp;$C2127,'Smelter Look-up'!$J:$J,0))</f>
        <v>#N/A</v>
      </c>
      <c r="W2127" s="270"/>
      <c r="X2127" s="270">
        <f t="shared" ca="1" si="79"/>
        <v>0</v>
      </c>
      <c r="Y2127" s="270"/>
      <c r="Z2127" s="270"/>
      <c r="AB2127" s="272" t="str">
        <f t="shared" si="80"/>
        <v/>
      </c>
    </row>
    <row r="2128" spans="1:28" s="271" customFormat="1" ht="20.25">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78"/>
        <v/>
      </c>
      <c r="T2128" s="224" t="str">
        <f ca="1">IF(B2128="","",IF(ISERROR(MATCH($J2128,SorP!$B$1:$B$6230,0)),"",INDIRECT("'SorP'!$A$"&amp;MATCH($J2128,SorP!$B$1:$B$6230,0))))</f>
        <v/>
      </c>
      <c r="U2128" s="239"/>
      <c r="V2128" s="269" t="e">
        <f>IF(C2128="",NA(),MATCH($B2128&amp;$C2128,'Smelter Look-up'!$J:$J,0))</f>
        <v>#N/A</v>
      </c>
      <c r="W2128" s="270"/>
      <c r="X2128" s="270">
        <f t="shared" ca="1" si="79"/>
        <v>0</v>
      </c>
      <c r="Y2128" s="270"/>
      <c r="Z2128" s="270"/>
      <c r="AB2128" s="272" t="str">
        <f t="shared" si="80"/>
        <v/>
      </c>
    </row>
    <row r="2129" spans="1:28" s="271" customFormat="1" ht="20.25">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78"/>
        <v/>
      </c>
      <c r="T2129" s="224" t="str">
        <f ca="1">IF(B2129="","",IF(ISERROR(MATCH($J2129,SorP!$B$1:$B$6230,0)),"",INDIRECT("'SorP'!$A$"&amp;MATCH($J2129,SorP!$B$1:$B$6230,0))))</f>
        <v/>
      </c>
      <c r="U2129" s="239"/>
      <c r="V2129" s="269" t="e">
        <f>IF(C2129="",NA(),MATCH($B2129&amp;$C2129,'Smelter Look-up'!$J:$J,0))</f>
        <v>#N/A</v>
      </c>
      <c r="W2129" s="270"/>
      <c r="X2129" s="270">
        <f t="shared" ca="1" si="79"/>
        <v>0</v>
      </c>
      <c r="Y2129" s="270"/>
      <c r="Z2129" s="270"/>
      <c r="AB2129" s="272" t="str">
        <f t="shared" si="80"/>
        <v/>
      </c>
    </row>
    <row r="2130" spans="1:28" s="271" customFormat="1" ht="20.25">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78"/>
        <v/>
      </c>
      <c r="T2130" s="224" t="str">
        <f ca="1">IF(B2130="","",IF(ISERROR(MATCH($J2130,SorP!$B$1:$B$6230,0)),"",INDIRECT("'SorP'!$A$"&amp;MATCH($J2130,SorP!$B$1:$B$6230,0))))</f>
        <v/>
      </c>
      <c r="U2130" s="239"/>
      <c r="V2130" s="269" t="e">
        <f>IF(C2130="",NA(),MATCH($B2130&amp;$C2130,'Smelter Look-up'!$J:$J,0))</f>
        <v>#N/A</v>
      </c>
      <c r="W2130" s="270"/>
      <c r="X2130" s="270">
        <f t="shared" ca="1" si="79"/>
        <v>0</v>
      </c>
      <c r="Y2130" s="270"/>
      <c r="Z2130" s="270"/>
      <c r="AB2130" s="272" t="str">
        <f t="shared" si="80"/>
        <v/>
      </c>
    </row>
    <row r="2131" spans="1:28" s="271" customFormat="1" ht="20.25">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78"/>
        <v/>
      </c>
      <c r="T2131" s="224" t="str">
        <f ca="1">IF(B2131="","",IF(ISERROR(MATCH($J2131,SorP!$B$1:$B$6230,0)),"",INDIRECT("'SorP'!$A$"&amp;MATCH($J2131,SorP!$B$1:$B$6230,0))))</f>
        <v/>
      </c>
      <c r="U2131" s="239"/>
      <c r="V2131" s="269" t="e">
        <f>IF(C2131="",NA(),MATCH($B2131&amp;$C2131,'Smelter Look-up'!$J:$J,0))</f>
        <v>#N/A</v>
      </c>
      <c r="W2131" s="270"/>
      <c r="X2131" s="270">
        <f t="shared" ca="1" si="79"/>
        <v>0</v>
      </c>
      <c r="Y2131" s="270"/>
      <c r="Z2131" s="270"/>
      <c r="AB2131" s="272" t="str">
        <f t="shared" si="80"/>
        <v/>
      </c>
    </row>
    <row r="2132" spans="1:28" s="271" customFormat="1" ht="20.25">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78"/>
        <v/>
      </c>
      <c r="T2132" s="224" t="str">
        <f ca="1">IF(B2132="","",IF(ISERROR(MATCH($J2132,SorP!$B$1:$B$6230,0)),"",INDIRECT("'SorP'!$A$"&amp;MATCH($J2132,SorP!$B$1:$B$6230,0))))</f>
        <v/>
      </c>
      <c r="U2132" s="239"/>
      <c r="V2132" s="269" t="e">
        <f>IF(C2132="",NA(),MATCH($B2132&amp;$C2132,'Smelter Look-up'!$J:$J,0))</f>
        <v>#N/A</v>
      </c>
      <c r="W2132" s="270"/>
      <c r="X2132" s="270">
        <f t="shared" ca="1" si="79"/>
        <v>0</v>
      </c>
      <c r="Y2132" s="270"/>
      <c r="Z2132" s="270"/>
      <c r="AB2132" s="272" t="str">
        <f t="shared" si="80"/>
        <v/>
      </c>
    </row>
    <row r="2133" spans="1:28" s="271" customFormat="1" ht="20.25">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78"/>
        <v/>
      </c>
      <c r="T2133" s="224" t="str">
        <f ca="1">IF(B2133="","",IF(ISERROR(MATCH($J2133,SorP!$B$1:$B$6230,0)),"",INDIRECT("'SorP'!$A$"&amp;MATCH($J2133,SorP!$B$1:$B$6230,0))))</f>
        <v/>
      </c>
      <c r="U2133" s="239"/>
      <c r="V2133" s="269" t="e">
        <f>IF(C2133="",NA(),MATCH($B2133&amp;$C2133,'Smelter Look-up'!$J:$J,0))</f>
        <v>#N/A</v>
      </c>
      <c r="W2133" s="270"/>
      <c r="X2133" s="270">
        <f t="shared" ca="1" si="79"/>
        <v>0</v>
      </c>
      <c r="Y2133" s="270"/>
      <c r="Z2133" s="270"/>
      <c r="AB2133" s="272" t="str">
        <f t="shared" si="80"/>
        <v/>
      </c>
    </row>
    <row r="2134" spans="1:28" s="271" customFormat="1" ht="20.25">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78"/>
        <v/>
      </c>
      <c r="T2134" s="224" t="str">
        <f ca="1">IF(B2134="","",IF(ISERROR(MATCH($J2134,SorP!$B$1:$B$6230,0)),"",INDIRECT("'SorP'!$A$"&amp;MATCH($J2134,SorP!$B$1:$B$6230,0))))</f>
        <v/>
      </c>
      <c r="U2134" s="239"/>
      <c r="V2134" s="269" t="e">
        <f>IF(C2134="",NA(),MATCH($B2134&amp;$C2134,'Smelter Look-up'!$J:$J,0))</f>
        <v>#N/A</v>
      </c>
      <c r="W2134" s="270"/>
      <c r="X2134" s="270">
        <f t="shared" ca="1" si="79"/>
        <v>0</v>
      </c>
      <c r="Y2134" s="270"/>
      <c r="Z2134" s="270"/>
      <c r="AB2134" s="272" t="str">
        <f t="shared" si="80"/>
        <v/>
      </c>
    </row>
    <row r="2135" spans="1:28" s="271" customFormat="1" ht="20.25">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78"/>
        <v/>
      </c>
      <c r="T2135" s="224" t="str">
        <f ca="1">IF(B2135="","",IF(ISERROR(MATCH($J2135,SorP!$B$1:$B$6230,0)),"",INDIRECT("'SorP'!$A$"&amp;MATCH($J2135,SorP!$B$1:$B$6230,0))))</f>
        <v/>
      </c>
      <c r="U2135" s="239"/>
      <c r="V2135" s="269" t="e">
        <f>IF(C2135="",NA(),MATCH($B2135&amp;$C2135,'Smelter Look-up'!$J:$J,0))</f>
        <v>#N/A</v>
      </c>
      <c r="W2135" s="270"/>
      <c r="X2135" s="270">
        <f t="shared" ca="1" si="79"/>
        <v>0</v>
      </c>
      <c r="Y2135" s="270"/>
      <c r="Z2135" s="270"/>
      <c r="AB2135" s="272" t="str">
        <f t="shared" si="80"/>
        <v/>
      </c>
    </row>
    <row r="2136" spans="1:28" s="271" customFormat="1" ht="20.25">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78"/>
        <v/>
      </c>
      <c r="T2136" s="224" t="str">
        <f ca="1">IF(B2136="","",IF(ISERROR(MATCH($J2136,SorP!$B$1:$B$6230,0)),"",INDIRECT("'SorP'!$A$"&amp;MATCH($J2136,SorP!$B$1:$B$6230,0))))</f>
        <v/>
      </c>
      <c r="U2136" s="239"/>
      <c r="V2136" s="269" t="e">
        <f>IF(C2136="",NA(),MATCH($B2136&amp;$C2136,'Smelter Look-up'!$J:$J,0))</f>
        <v>#N/A</v>
      </c>
      <c r="W2136" s="270"/>
      <c r="X2136" s="270">
        <f t="shared" ca="1" si="79"/>
        <v>0</v>
      </c>
      <c r="Y2136" s="270"/>
      <c r="Z2136" s="270"/>
      <c r="AB2136" s="272" t="str">
        <f t="shared" si="80"/>
        <v/>
      </c>
    </row>
    <row r="2137" spans="1:28" s="271" customFormat="1" ht="20.25">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78"/>
        <v/>
      </c>
      <c r="T2137" s="224" t="str">
        <f ca="1">IF(B2137="","",IF(ISERROR(MATCH($J2137,SorP!$B$1:$B$6230,0)),"",INDIRECT("'SorP'!$A$"&amp;MATCH($J2137,SorP!$B$1:$B$6230,0))))</f>
        <v/>
      </c>
      <c r="U2137" s="239"/>
      <c r="V2137" s="269" t="e">
        <f>IF(C2137="",NA(),MATCH($B2137&amp;$C2137,'Smelter Look-up'!$J:$J,0))</f>
        <v>#N/A</v>
      </c>
      <c r="W2137" s="270"/>
      <c r="X2137" s="270">
        <f t="shared" ca="1" si="79"/>
        <v>0</v>
      </c>
      <c r="Y2137" s="270"/>
      <c r="Z2137" s="270"/>
      <c r="AB2137" s="272" t="str">
        <f t="shared" si="80"/>
        <v/>
      </c>
    </row>
    <row r="2138" spans="1:28" s="271" customFormat="1" ht="20.25">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78"/>
        <v/>
      </c>
      <c r="T2138" s="224" t="str">
        <f ca="1">IF(B2138="","",IF(ISERROR(MATCH($J2138,SorP!$B$1:$B$6230,0)),"",INDIRECT("'SorP'!$A$"&amp;MATCH($J2138,SorP!$B$1:$B$6230,0))))</f>
        <v/>
      </c>
      <c r="U2138" s="239"/>
      <c r="V2138" s="269" t="e">
        <f>IF(C2138="",NA(),MATCH($B2138&amp;$C2138,'Smelter Look-up'!$J:$J,0))</f>
        <v>#N/A</v>
      </c>
      <c r="W2138" s="270"/>
      <c r="X2138" s="270">
        <f t="shared" ca="1" si="79"/>
        <v>0</v>
      </c>
      <c r="Y2138" s="270"/>
      <c r="Z2138" s="270"/>
      <c r="AB2138" s="272" t="str">
        <f t="shared" si="80"/>
        <v/>
      </c>
    </row>
    <row r="2139" spans="1:28" s="271" customFormat="1" ht="20.25">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78"/>
        <v/>
      </c>
      <c r="T2139" s="224" t="str">
        <f ca="1">IF(B2139="","",IF(ISERROR(MATCH($J2139,SorP!$B$1:$B$6230,0)),"",INDIRECT("'SorP'!$A$"&amp;MATCH($J2139,SorP!$B$1:$B$6230,0))))</f>
        <v/>
      </c>
      <c r="U2139" s="239"/>
      <c r="V2139" s="269" t="e">
        <f>IF(C2139="",NA(),MATCH($B2139&amp;$C2139,'Smelter Look-up'!$J:$J,0))</f>
        <v>#N/A</v>
      </c>
      <c r="W2139" s="270"/>
      <c r="X2139" s="270">
        <f t="shared" ca="1" si="79"/>
        <v>0</v>
      </c>
      <c r="Y2139" s="270"/>
      <c r="Z2139" s="270"/>
      <c r="AB2139" s="272" t="str">
        <f t="shared" si="80"/>
        <v/>
      </c>
    </row>
    <row r="2140" spans="1:28" s="271" customFormat="1" ht="20.25">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78"/>
        <v/>
      </c>
      <c r="T2140" s="224" t="str">
        <f ca="1">IF(B2140="","",IF(ISERROR(MATCH($J2140,SorP!$B$1:$B$6230,0)),"",INDIRECT("'SorP'!$A$"&amp;MATCH($J2140,SorP!$B$1:$B$6230,0))))</f>
        <v/>
      </c>
      <c r="U2140" s="239"/>
      <c r="V2140" s="269" t="e">
        <f>IF(C2140="",NA(),MATCH($B2140&amp;$C2140,'Smelter Look-up'!$J:$J,0))</f>
        <v>#N/A</v>
      </c>
      <c r="W2140" s="270"/>
      <c r="X2140" s="270">
        <f t="shared" ca="1" si="79"/>
        <v>0</v>
      </c>
      <c r="Y2140" s="270"/>
      <c r="Z2140" s="270"/>
      <c r="AB2140" s="272" t="str">
        <f t="shared" si="80"/>
        <v/>
      </c>
    </row>
    <row r="2141" spans="1:28" s="271" customFormat="1" ht="20.25">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78"/>
        <v/>
      </c>
      <c r="T2141" s="224" t="str">
        <f ca="1">IF(B2141="","",IF(ISERROR(MATCH($J2141,SorP!$B$1:$B$6230,0)),"",INDIRECT("'SorP'!$A$"&amp;MATCH($J2141,SorP!$B$1:$B$6230,0))))</f>
        <v/>
      </c>
      <c r="U2141" s="239"/>
      <c r="V2141" s="269" t="e">
        <f>IF(C2141="",NA(),MATCH($B2141&amp;$C2141,'Smelter Look-up'!$J:$J,0))</f>
        <v>#N/A</v>
      </c>
      <c r="W2141" s="270"/>
      <c r="X2141" s="270">
        <f t="shared" ca="1" si="79"/>
        <v>0</v>
      </c>
      <c r="Y2141" s="270"/>
      <c r="Z2141" s="270"/>
      <c r="AB2141" s="272" t="str">
        <f t="shared" si="80"/>
        <v/>
      </c>
    </row>
    <row r="2142" spans="1:28" s="271" customFormat="1" ht="20.25">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78"/>
        <v/>
      </c>
      <c r="T2142" s="224" t="str">
        <f ca="1">IF(B2142="","",IF(ISERROR(MATCH($J2142,SorP!$B$1:$B$6230,0)),"",INDIRECT("'SorP'!$A$"&amp;MATCH($J2142,SorP!$B$1:$B$6230,0))))</f>
        <v/>
      </c>
      <c r="U2142" s="239"/>
      <c r="V2142" s="269" t="e">
        <f>IF(C2142="",NA(),MATCH($B2142&amp;$C2142,'Smelter Look-up'!$J:$J,0))</f>
        <v>#N/A</v>
      </c>
      <c r="W2142" s="270"/>
      <c r="X2142" s="270">
        <f t="shared" ca="1" si="79"/>
        <v>0</v>
      </c>
      <c r="Y2142" s="270"/>
      <c r="Z2142" s="270"/>
      <c r="AB2142" s="272" t="str">
        <f t="shared" si="80"/>
        <v/>
      </c>
    </row>
    <row r="2143" spans="1:28" s="271" customFormat="1" ht="20.25">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78"/>
        <v/>
      </c>
      <c r="T2143" s="224" t="str">
        <f ca="1">IF(B2143="","",IF(ISERROR(MATCH($J2143,SorP!$B$1:$B$6230,0)),"",INDIRECT("'SorP'!$A$"&amp;MATCH($J2143,SorP!$B$1:$B$6230,0))))</f>
        <v/>
      </c>
      <c r="U2143" s="239"/>
      <c r="V2143" s="269" t="e">
        <f>IF(C2143="",NA(),MATCH($B2143&amp;$C2143,'Smelter Look-up'!$J:$J,0))</f>
        <v>#N/A</v>
      </c>
      <c r="W2143" s="270"/>
      <c r="X2143" s="270">
        <f t="shared" ca="1" si="79"/>
        <v>0</v>
      </c>
      <c r="Y2143" s="270"/>
      <c r="Z2143" s="270"/>
      <c r="AB2143" s="272" t="str">
        <f t="shared" si="80"/>
        <v/>
      </c>
    </row>
    <row r="2144" spans="1:28" s="271" customFormat="1" ht="20.25">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78"/>
        <v/>
      </c>
      <c r="T2144" s="224" t="str">
        <f ca="1">IF(B2144="","",IF(ISERROR(MATCH($J2144,SorP!$B$1:$B$6230,0)),"",INDIRECT("'SorP'!$A$"&amp;MATCH($J2144,SorP!$B$1:$B$6230,0))))</f>
        <v/>
      </c>
      <c r="U2144" s="239"/>
      <c r="V2144" s="269" t="e">
        <f>IF(C2144="",NA(),MATCH($B2144&amp;$C2144,'Smelter Look-up'!$J:$J,0))</f>
        <v>#N/A</v>
      </c>
      <c r="W2144" s="270"/>
      <c r="X2144" s="270">
        <f t="shared" ca="1" si="79"/>
        <v>0</v>
      </c>
      <c r="Y2144" s="270"/>
      <c r="Z2144" s="270"/>
      <c r="AB2144" s="272" t="str">
        <f t="shared" si="80"/>
        <v/>
      </c>
    </row>
    <row r="2145" spans="1:28" s="271" customFormat="1" ht="20.25">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78"/>
        <v/>
      </c>
      <c r="T2145" s="224" t="str">
        <f ca="1">IF(B2145="","",IF(ISERROR(MATCH($J2145,SorP!$B$1:$B$6230,0)),"",INDIRECT("'SorP'!$A$"&amp;MATCH($J2145,SorP!$B$1:$B$6230,0))))</f>
        <v/>
      </c>
      <c r="U2145" s="239"/>
      <c r="V2145" s="269" t="e">
        <f>IF(C2145="",NA(),MATCH($B2145&amp;$C2145,'Smelter Look-up'!$J:$J,0))</f>
        <v>#N/A</v>
      </c>
      <c r="W2145" s="270"/>
      <c r="X2145" s="270">
        <f t="shared" ca="1" si="79"/>
        <v>0</v>
      </c>
      <c r="Y2145" s="270"/>
      <c r="Z2145" s="270"/>
      <c r="AB2145" s="272" t="str">
        <f t="shared" si="80"/>
        <v/>
      </c>
    </row>
    <row r="2146" spans="1:28" s="271" customFormat="1" ht="20.25">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78"/>
        <v/>
      </c>
      <c r="T2146" s="224" t="str">
        <f ca="1">IF(B2146="","",IF(ISERROR(MATCH($J2146,SorP!$B$1:$B$6230,0)),"",INDIRECT("'SorP'!$A$"&amp;MATCH($J2146,SorP!$B$1:$B$6230,0))))</f>
        <v/>
      </c>
      <c r="U2146" s="239"/>
      <c r="V2146" s="269" t="e">
        <f>IF(C2146="",NA(),MATCH($B2146&amp;$C2146,'Smelter Look-up'!$J:$J,0))</f>
        <v>#N/A</v>
      </c>
      <c r="W2146" s="270"/>
      <c r="X2146" s="270">
        <f t="shared" ca="1" si="79"/>
        <v>0</v>
      </c>
      <c r="Y2146" s="270"/>
      <c r="Z2146" s="270"/>
      <c r="AB2146" s="272" t="str">
        <f t="shared" si="80"/>
        <v/>
      </c>
    </row>
    <row r="2147" spans="1:28" s="271" customFormat="1" ht="20.25">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78"/>
        <v/>
      </c>
      <c r="T2147" s="224" t="str">
        <f ca="1">IF(B2147="","",IF(ISERROR(MATCH($J2147,SorP!$B$1:$B$6230,0)),"",INDIRECT("'SorP'!$A$"&amp;MATCH($J2147,SorP!$B$1:$B$6230,0))))</f>
        <v/>
      </c>
      <c r="U2147" s="239"/>
      <c r="V2147" s="269" t="e">
        <f>IF(C2147="",NA(),MATCH($B2147&amp;$C2147,'Smelter Look-up'!$J:$J,0))</f>
        <v>#N/A</v>
      </c>
      <c r="W2147" s="270"/>
      <c r="X2147" s="270">
        <f t="shared" ca="1" si="79"/>
        <v>0</v>
      </c>
      <c r="Y2147" s="270"/>
      <c r="Z2147" s="270"/>
      <c r="AB2147" s="272" t="str">
        <f t="shared" si="80"/>
        <v/>
      </c>
    </row>
    <row r="2148" spans="1:28" s="271" customFormat="1" ht="20.25">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ca="1" si="78"/>
        <v/>
      </c>
      <c r="T2148" s="224" t="str">
        <f ca="1">IF(B2148="","",IF(ISERROR(MATCH($J2148,SorP!$B$1:$B$6230,0)),"",INDIRECT("'SorP'!$A$"&amp;MATCH($J2148,SorP!$B$1:$B$6230,0))))</f>
        <v/>
      </c>
      <c r="U2148" s="239"/>
      <c r="V2148" s="269" t="e">
        <f>IF(C2148="",NA(),MATCH($B2148&amp;$C2148,'Smelter Look-up'!$J:$J,0))</f>
        <v>#N/A</v>
      </c>
      <c r="W2148" s="270"/>
      <c r="X2148" s="270">
        <f t="shared" ca="1" si="79"/>
        <v>0</v>
      </c>
      <c r="Y2148" s="270"/>
      <c r="Z2148" s="270"/>
      <c r="AB2148" s="272" t="str">
        <f t="shared" si="80"/>
        <v/>
      </c>
    </row>
    <row r="2149" spans="1:28" s="271" customFormat="1" ht="20.25">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ref="S2149:S2212" ca="1" si="81">IF(B2149="","",IF(ISERROR(MATCH($E2149,CL,0)),"Unknown",INDIRECT("'C'!$A$"&amp;MATCH($E2149,CL,0)+1)))</f>
        <v/>
      </c>
      <c r="T2149" s="224" t="str">
        <f ca="1">IF(B2149="","",IF(ISERROR(MATCH($J2149,SorP!$B$1:$B$6230,0)),"",INDIRECT("'SorP'!$A$"&amp;MATCH($J2149,SorP!$B$1:$B$6230,0))))</f>
        <v/>
      </c>
      <c r="U2149" s="239"/>
      <c r="V2149" s="269" t="e">
        <f>IF(C2149="",NA(),MATCH($B2149&amp;$C2149,'Smelter Look-up'!$J:$J,0))</f>
        <v>#N/A</v>
      </c>
      <c r="W2149" s="270"/>
      <c r="X2149" s="270">
        <f t="shared" ref="X2149:X2212" ca="1" si="82">IF(AND(C2149="Smelter not listed",OR(LEN(D2149)=0,LEN(E2149)=0)),1,0)</f>
        <v>0</v>
      </c>
      <c r="Y2149" s="270"/>
      <c r="Z2149" s="270"/>
      <c r="AB2149" s="272" t="str">
        <f t="shared" ref="AB2149:AB2212" si="83">B2149&amp;C2149</f>
        <v/>
      </c>
    </row>
    <row r="2150" spans="1:28" s="271" customFormat="1" ht="20.25">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81"/>
        <v/>
      </c>
      <c r="T2150" s="224" t="str">
        <f ca="1">IF(B2150="","",IF(ISERROR(MATCH($J2150,SorP!$B$1:$B$6230,0)),"",INDIRECT("'SorP'!$A$"&amp;MATCH($J2150,SorP!$B$1:$B$6230,0))))</f>
        <v/>
      </c>
      <c r="U2150" s="239"/>
      <c r="V2150" s="269" t="e">
        <f>IF(C2150="",NA(),MATCH($B2150&amp;$C2150,'Smelter Look-up'!$J:$J,0))</f>
        <v>#N/A</v>
      </c>
      <c r="W2150" s="270"/>
      <c r="X2150" s="270">
        <f t="shared" ca="1" si="82"/>
        <v>0</v>
      </c>
      <c r="Y2150" s="270"/>
      <c r="Z2150" s="270"/>
      <c r="AB2150" s="272" t="str">
        <f t="shared" si="83"/>
        <v/>
      </c>
    </row>
    <row r="2151" spans="1:28" s="271" customFormat="1" ht="20.25">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81"/>
        <v/>
      </c>
      <c r="T2151" s="224" t="str">
        <f ca="1">IF(B2151="","",IF(ISERROR(MATCH($J2151,SorP!$B$1:$B$6230,0)),"",INDIRECT("'SorP'!$A$"&amp;MATCH($J2151,SorP!$B$1:$B$6230,0))))</f>
        <v/>
      </c>
      <c r="U2151" s="239"/>
      <c r="V2151" s="269" t="e">
        <f>IF(C2151="",NA(),MATCH($B2151&amp;$C2151,'Smelter Look-up'!$J:$J,0))</f>
        <v>#N/A</v>
      </c>
      <c r="W2151" s="270"/>
      <c r="X2151" s="270">
        <f t="shared" ca="1" si="82"/>
        <v>0</v>
      </c>
      <c r="Y2151" s="270"/>
      <c r="Z2151" s="270"/>
      <c r="AB2151" s="272" t="str">
        <f t="shared" si="83"/>
        <v/>
      </c>
    </row>
    <row r="2152" spans="1:28" s="271" customFormat="1" ht="20.25">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81"/>
        <v/>
      </c>
      <c r="T2152" s="224" t="str">
        <f ca="1">IF(B2152="","",IF(ISERROR(MATCH($J2152,SorP!$B$1:$B$6230,0)),"",INDIRECT("'SorP'!$A$"&amp;MATCH($J2152,SorP!$B$1:$B$6230,0))))</f>
        <v/>
      </c>
      <c r="U2152" s="239"/>
      <c r="V2152" s="269" t="e">
        <f>IF(C2152="",NA(),MATCH($B2152&amp;$C2152,'Smelter Look-up'!$J:$J,0))</f>
        <v>#N/A</v>
      </c>
      <c r="W2152" s="270"/>
      <c r="X2152" s="270">
        <f t="shared" ca="1" si="82"/>
        <v>0</v>
      </c>
      <c r="Y2152" s="270"/>
      <c r="Z2152" s="270"/>
      <c r="AB2152" s="272" t="str">
        <f t="shared" si="83"/>
        <v/>
      </c>
    </row>
    <row r="2153" spans="1:28" s="271" customFormat="1" ht="20.25">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81"/>
        <v/>
      </c>
      <c r="T2153" s="224" t="str">
        <f ca="1">IF(B2153="","",IF(ISERROR(MATCH($J2153,SorP!$B$1:$B$6230,0)),"",INDIRECT("'SorP'!$A$"&amp;MATCH($J2153,SorP!$B$1:$B$6230,0))))</f>
        <v/>
      </c>
      <c r="U2153" s="239"/>
      <c r="V2153" s="269" t="e">
        <f>IF(C2153="",NA(),MATCH($B2153&amp;$C2153,'Smelter Look-up'!$J:$J,0))</f>
        <v>#N/A</v>
      </c>
      <c r="W2153" s="270"/>
      <c r="X2153" s="270">
        <f t="shared" ca="1" si="82"/>
        <v>0</v>
      </c>
      <c r="Y2153" s="270"/>
      <c r="Z2153" s="270"/>
      <c r="AB2153" s="272" t="str">
        <f t="shared" si="83"/>
        <v/>
      </c>
    </row>
    <row r="2154" spans="1:28" s="271" customFormat="1" ht="20.25">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81"/>
        <v/>
      </c>
      <c r="T2154" s="224" t="str">
        <f ca="1">IF(B2154="","",IF(ISERROR(MATCH($J2154,SorP!$B$1:$B$6230,0)),"",INDIRECT("'SorP'!$A$"&amp;MATCH($J2154,SorP!$B$1:$B$6230,0))))</f>
        <v/>
      </c>
      <c r="U2154" s="239"/>
      <c r="V2154" s="269" t="e">
        <f>IF(C2154="",NA(),MATCH($B2154&amp;$C2154,'Smelter Look-up'!$J:$J,0))</f>
        <v>#N/A</v>
      </c>
      <c r="W2154" s="270"/>
      <c r="X2154" s="270">
        <f t="shared" ca="1" si="82"/>
        <v>0</v>
      </c>
      <c r="Y2154" s="270"/>
      <c r="Z2154" s="270"/>
      <c r="AB2154" s="272" t="str">
        <f t="shared" si="83"/>
        <v/>
      </c>
    </row>
    <row r="2155" spans="1:28" s="271" customFormat="1" ht="20.25">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81"/>
        <v/>
      </c>
      <c r="T2155" s="224" t="str">
        <f ca="1">IF(B2155="","",IF(ISERROR(MATCH($J2155,SorP!$B$1:$B$6230,0)),"",INDIRECT("'SorP'!$A$"&amp;MATCH($J2155,SorP!$B$1:$B$6230,0))))</f>
        <v/>
      </c>
      <c r="U2155" s="239"/>
      <c r="V2155" s="269" t="e">
        <f>IF(C2155="",NA(),MATCH($B2155&amp;$C2155,'Smelter Look-up'!$J:$J,0))</f>
        <v>#N/A</v>
      </c>
      <c r="W2155" s="270"/>
      <c r="X2155" s="270">
        <f t="shared" ca="1" si="82"/>
        <v>0</v>
      </c>
      <c r="Y2155" s="270"/>
      <c r="Z2155" s="270"/>
      <c r="AB2155" s="272" t="str">
        <f t="shared" si="83"/>
        <v/>
      </c>
    </row>
    <row r="2156" spans="1:28" s="271" customFormat="1" ht="20.25">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81"/>
        <v/>
      </c>
      <c r="T2156" s="224" t="str">
        <f ca="1">IF(B2156="","",IF(ISERROR(MATCH($J2156,SorP!$B$1:$B$6230,0)),"",INDIRECT("'SorP'!$A$"&amp;MATCH($J2156,SorP!$B$1:$B$6230,0))))</f>
        <v/>
      </c>
      <c r="U2156" s="239"/>
      <c r="V2156" s="269" t="e">
        <f>IF(C2156="",NA(),MATCH($B2156&amp;$C2156,'Smelter Look-up'!$J:$J,0))</f>
        <v>#N/A</v>
      </c>
      <c r="W2156" s="270"/>
      <c r="X2156" s="270">
        <f t="shared" ca="1" si="82"/>
        <v>0</v>
      </c>
      <c r="Y2156" s="270"/>
      <c r="Z2156" s="270"/>
      <c r="AB2156" s="272" t="str">
        <f t="shared" si="83"/>
        <v/>
      </c>
    </row>
    <row r="2157" spans="1:28" s="271" customFormat="1" ht="20.25">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81"/>
        <v/>
      </c>
      <c r="T2157" s="224" t="str">
        <f ca="1">IF(B2157="","",IF(ISERROR(MATCH($J2157,SorP!$B$1:$B$6230,0)),"",INDIRECT("'SorP'!$A$"&amp;MATCH($J2157,SorP!$B$1:$B$6230,0))))</f>
        <v/>
      </c>
      <c r="U2157" s="239"/>
      <c r="V2157" s="269" t="e">
        <f>IF(C2157="",NA(),MATCH($B2157&amp;$C2157,'Smelter Look-up'!$J:$J,0))</f>
        <v>#N/A</v>
      </c>
      <c r="W2157" s="270"/>
      <c r="X2157" s="270">
        <f t="shared" ca="1" si="82"/>
        <v>0</v>
      </c>
      <c r="Y2157" s="270"/>
      <c r="Z2157" s="270"/>
      <c r="AB2157" s="272" t="str">
        <f t="shared" si="83"/>
        <v/>
      </c>
    </row>
    <row r="2158" spans="1:28" s="271" customFormat="1" ht="20.25">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81"/>
        <v/>
      </c>
      <c r="T2158" s="224" t="str">
        <f ca="1">IF(B2158="","",IF(ISERROR(MATCH($J2158,SorP!$B$1:$B$6230,0)),"",INDIRECT("'SorP'!$A$"&amp;MATCH($J2158,SorP!$B$1:$B$6230,0))))</f>
        <v/>
      </c>
      <c r="U2158" s="239"/>
      <c r="V2158" s="269" t="e">
        <f>IF(C2158="",NA(),MATCH($B2158&amp;$C2158,'Smelter Look-up'!$J:$J,0))</f>
        <v>#N/A</v>
      </c>
      <c r="W2158" s="270"/>
      <c r="X2158" s="270">
        <f t="shared" ca="1" si="82"/>
        <v>0</v>
      </c>
      <c r="Y2158" s="270"/>
      <c r="Z2158" s="270"/>
      <c r="AB2158" s="272" t="str">
        <f t="shared" si="83"/>
        <v/>
      </c>
    </row>
    <row r="2159" spans="1:28" s="271" customFormat="1" ht="20.25">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81"/>
        <v/>
      </c>
      <c r="T2159" s="224" t="str">
        <f ca="1">IF(B2159="","",IF(ISERROR(MATCH($J2159,SorP!$B$1:$B$6230,0)),"",INDIRECT("'SorP'!$A$"&amp;MATCH($J2159,SorP!$B$1:$B$6230,0))))</f>
        <v/>
      </c>
      <c r="U2159" s="239"/>
      <c r="V2159" s="269" t="e">
        <f>IF(C2159="",NA(),MATCH($B2159&amp;$C2159,'Smelter Look-up'!$J:$J,0))</f>
        <v>#N/A</v>
      </c>
      <c r="W2159" s="270"/>
      <c r="X2159" s="270">
        <f t="shared" ca="1" si="82"/>
        <v>0</v>
      </c>
      <c r="Y2159" s="270"/>
      <c r="Z2159" s="270"/>
      <c r="AB2159" s="272" t="str">
        <f t="shared" si="83"/>
        <v/>
      </c>
    </row>
    <row r="2160" spans="1:28" s="271" customFormat="1" ht="20.25">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81"/>
        <v/>
      </c>
      <c r="T2160" s="224" t="str">
        <f ca="1">IF(B2160="","",IF(ISERROR(MATCH($J2160,SorP!$B$1:$B$6230,0)),"",INDIRECT("'SorP'!$A$"&amp;MATCH($J2160,SorP!$B$1:$B$6230,0))))</f>
        <v/>
      </c>
      <c r="U2160" s="239"/>
      <c r="V2160" s="269" t="e">
        <f>IF(C2160="",NA(),MATCH($B2160&amp;$C2160,'Smelter Look-up'!$J:$J,0))</f>
        <v>#N/A</v>
      </c>
      <c r="W2160" s="270"/>
      <c r="X2160" s="270">
        <f t="shared" ca="1" si="82"/>
        <v>0</v>
      </c>
      <c r="Y2160" s="270"/>
      <c r="Z2160" s="270"/>
      <c r="AB2160" s="272" t="str">
        <f t="shared" si="83"/>
        <v/>
      </c>
    </row>
    <row r="2161" spans="1:28" s="271" customFormat="1" ht="20.25">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81"/>
        <v/>
      </c>
      <c r="T2161" s="224" t="str">
        <f ca="1">IF(B2161="","",IF(ISERROR(MATCH($J2161,SorP!$B$1:$B$6230,0)),"",INDIRECT("'SorP'!$A$"&amp;MATCH($J2161,SorP!$B$1:$B$6230,0))))</f>
        <v/>
      </c>
      <c r="U2161" s="239"/>
      <c r="V2161" s="269" t="e">
        <f>IF(C2161="",NA(),MATCH($B2161&amp;$C2161,'Smelter Look-up'!$J:$J,0))</f>
        <v>#N/A</v>
      </c>
      <c r="W2161" s="270"/>
      <c r="X2161" s="270">
        <f t="shared" ca="1" si="82"/>
        <v>0</v>
      </c>
      <c r="Y2161" s="270"/>
      <c r="Z2161" s="270"/>
      <c r="AB2161" s="272" t="str">
        <f t="shared" si="83"/>
        <v/>
      </c>
    </row>
    <row r="2162" spans="1:28" s="271" customFormat="1" ht="20.25">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81"/>
        <v/>
      </c>
      <c r="T2162" s="224" t="str">
        <f ca="1">IF(B2162="","",IF(ISERROR(MATCH($J2162,SorP!$B$1:$B$6230,0)),"",INDIRECT("'SorP'!$A$"&amp;MATCH($J2162,SorP!$B$1:$B$6230,0))))</f>
        <v/>
      </c>
      <c r="U2162" s="239"/>
      <c r="V2162" s="269" t="e">
        <f>IF(C2162="",NA(),MATCH($B2162&amp;$C2162,'Smelter Look-up'!$J:$J,0))</f>
        <v>#N/A</v>
      </c>
      <c r="W2162" s="270"/>
      <c r="X2162" s="270">
        <f t="shared" ca="1" si="82"/>
        <v>0</v>
      </c>
      <c r="Y2162" s="270"/>
      <c r="Z2162" s="270"/>
      <c r="AB2162" s="272" t="str">
        <f t="shared" si="83"/>
        <v/>
      </c>
    </row>
    <row r="2163" spans="1:28" s="271" customFormat="1" ht="20.25">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81"/>
        <v/>
      </c>
      <c r="T2163" s="224" t="str">
        <f ca="1">IF(B2163="","",IF(ISERROR(MATCH($J2163,SorP!$B$1:$B$6230,0)),"",INDIRECT("'SorP'!$A$"&amp;MATCH($J2163,SorP!$B$1:$B$6230,0))))</f>
        <v/>
      </c>
      <c r="U2163" s="239"/>
      <c r="V2163" s="269" t="e">
        <f>IF(C2163="",NA(),MATCH($B2163&amp;$C2163,'Smelter Look-up'!$J:$J,0))</f>
        <v>#N/A</v>
      </c>
      <c r="W2163" s="270"/>
      <c r="X2163" s="270">
        <f t="shared" ca="1" si="82"/>
        <v>0</v>
      </c>
      <c r="Y2163" s="270"/>
      <c r="Z2163" s="270"/>
      <c r="AB2163" s="272" t="str">
        <f t="shared" si="83"/>
        <v/>
      </c>
    </row>
    <row r="2164" spans="1:28" s="271" customFormat="1" ht="20.25">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81"/>
        <v/>
      </c>
      <c r="T2164" s="224" t="str">
        <f ca="1">IF(B2164="","",IF(ISERROR(MATCH($J2164,SorP!$B$1:$B$6230,0)),"",INDIRECT("'SorP'!$A$"&amp;MATCH($J2164,SorP!$B$1:$B$6230,0))))</f>
        <v/>
      </c>
      <c r="U2164" s="239"/>
      <c r="V2164" s="269" t="e">
        <f>IF(C2164="",NA(),MATCH($B2164&amp;$C2164,'Smelter Look-up'!$J:$J,0))</f>
        <v>#N/A</v>
      </c>
      <c r="W2164" s="270"/>
      <c r="X2164" s="270">
        <f t="shared" ca="1" si="82"/>
        <v>0</v>
      </c>
      <c r="Y2164" s="270"/>
      <c r="Z2164" s="270"/>
      <c r="AB2164" s="272" t="str">
        <f t="shared" si="83"/>
        <v/>
      </c>
    </row>
    <row r="2165" spans="1:28" s="271" customFormat="1" ht="20.25">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81"/>
        <v/>
      </c>
      <c r="T2165" s="224" t="str">
        <f ca="1">IF(B2165="","",IF(ISERROR(MATCH($J2165,SorP!$B$1:$B$6230,0)),"",INDIRECT("'SorP'!$A$"&amp;MATCH($J2165,SorP!$B$1:$B$6230,0))))</f>
        <v/>
      </c>
      <c r="U2165" s="239"/>
      <c r="V2165" s="269" t="e">
        <f>IF(C2165="",NA(),MATCH($B2165&amp;$C2165,'Smelter Look-up'!$J:$J,0))</f>
        <v>#N/A</v>
      </c>
      <c r="W2165" s="270"/>
      <c r="X2165" s="270">
        <f t="shared" ca="1" si="82"/>
        <v>0</v>
      </c>
      <c r="Y2165" s="270"/>
      <c r="Z2165" s="270"/>
      <c r="AB2165" s="272" t="str">
        <f t="shared" si="83"/>
        <v/>
      </c>
    </row>
    <row r="2166" spans="1:28" s="271" customFormat="1" ht="20.25">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81"/>
        <v/>
      </c>
      <c r="T2166" s="224" t="str">
        <f ca="1">IF(B2166="","",IF(ISERROR(MATCH($J2166,SorP!$B$1:$B$6230,0)),"",INDIRECT("'SorP'!$A$"&amp;MATCH($J2166,SorP!$B$1:$B$6230,0))))</f>
        <v/>
      </c>
      <c r="U2166" s="239"/>
      <c r="V2166" s="269" t="e">
        <f>IF(C2166="",NA(),MATCH($B2166&amp;$C2166,'Smelter Look-up'!$J:$J,0))</f>
        <v>#N/A</v>
      </c>
      <c r="W2166" s="270"/>
      <c r="X2166" s="270">
        <f t="shared" ca="1" si="82"/>
        <v>0</v>
      </c>
      <c r="Y2166" s="270"/>
      <c r="Z2166" s="270"/>
      <c r="AB2166" s="272" t="str">
        <f t="shared" si="83"/>
        <v/>
      </c>
    </row>
    <row r="2167" spans="1:28" s="271" customFormat="1" ht="20.25">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81"/>
        <v/>
      </c>
      <c r="T2167" s="224" t="str">
        <f ca="1">IF(B2167="","",IF(ISERROR(MATCH($J2167,SorP!$B$1:$B$6230,0)),"",INDIRECT("'SorP'!$A$"&amp;MATCH($J2167,SorP!$B$1:$B$6230,0))))</f>
        <v/>
      </c>
      <c r="U2167" s="239"/>
      <c r="V2167" s="269" t="e">
        <f>IF(C2167="",NA(),MATCH($B2167&amp;$C2167,'Smelter Look-up'!$J:$J,0))</f>
        <v>#N/A</v>
      </c>
      <c r="W2167" s="270"/>
      <c r="X2167" s="270">
        <f t="shared" ca="1" si="82"/>
        <v>0</v>
      </c>
      <c r="Y2167" s="270"/>
      <c r="Z2167" s="270"/>
      <c r="AB2167" s="272" t="str">
        <f t="shared" si="83"/>
        <v/>
      </c>
    </row>
    <row r="2168" spans="1:28" s="271" customFormat="1" ht="20.25">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81"/>
        <v/>
      </c>
      <c r="T2168" s="224" t="str">
        <f ca="1">IF(B2168="","",IF(ISERROR(MATCH($J2168,SorP!$B$1:$B$6230,0)),"",INDIRECT("'SorP'!$A$"&amp;MATCH($J2168,SorP!$B$1:$B$6230,0))))</f>
        <v/>
      </c>
      <c r="U2168" s="239"/>
      <c r="V2168" s="269" t="e">
        <f>IF(C2168="",NA(),MATCH($B2168&amp;$C2168,'Smelter Look-up'!$J:$J,0))</f>
        <v>#N/A</v>
      </c>
      <c r="W2168" s="270"/>
      <c r="X2168" s="270">
        <f t="shared" ca="1" si="82"/>
        <v>0</v>
      </c>
      <c r="Y2168" s="270"/>
      <c r="Z2168" s="270"/>
      <c r="AB2168" s="272" t="str">
        <f t="shared" si="83"/>
        <v/>
      </c>
    </row>
    <row r="2169" spans="1:28" s="271" customFormat="1" ht="20.25">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81"/>
        <v/>
      </c>
      <c r="T2169" s="224" t="str">
        <f ca="1">IF(B2169="","",IF(ISERROR(MATCH($J2169,SorP!$B$1:$B$6230,0)),"",INDIRECT("'SorP'!$A$"&amp;MATCH($J2169,SorP!$B$1:$B$6230,0))))</f>
        <v/>
      </c>
      <c r="U2169" s="239"/>
      <c r="V2169" s="269" t="e">
        <f>IF(C2169="",NA(),MATCH($B2169&amp;$C2169,'Smelter Look-up'!$J:$J,0))</f>
        <v>#N/A</v>
      </c>
      <c r="W2169" s="270"/>
      <c r="X2169" s="270">
        <f t="shared" ca="1" si="82"/>
        <v>0</v>
      </c>
      <c r="Y2169" s="270"/>
      <c r="Z2169" s="270"/>
      <c r="AB2169" s="272" t="str">
        <f t="shared" si="83"/>
        <v/>
      </c>
    </row>
    <row r="2170" spans="1:28" s="271" customFormat="1" ht="20.25">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81"/>
        <v/>
      </c>
      <c r="T2170" s="224" t="str">
        <f ca="1">IF(B2170="","",IF(ISERROR(MATCH($J2170,SorP!$B$1:$B$6230,0)),"",INDIRECT("'SorP'!$A$"&amp;MATCH($J2170,SorP!$B$1:$B$6230,0))))</f>
        <v/>
      </c>
      <c r="U2170" s="239"/>
      <c r="V2170" s="269" t="e">
        <f>IF(C2170="",NA(),MATCH($B2170&amp;$C2170,'Smelter Look-up'!$J:$J,0))</f>
        <v>#N/A</v>
      </c>
      <c r="W2170" s="270"/>
      <c r="X2170" s="270">
        <f t="shared" ca="1" si="82"/>
        <v>0</v>
      </c>
      <c r="Y2170" s="270"/>
      <c r="Z2170" s="270"/>
      <c r="AB2170" s="272" t="str">
        <f t="shared" si="83"/>
        <v/>
      </c>
    </row>
    <row r="2171" spans="1:28" s="271" customFormat="1" ht="20.25">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81"/>
        <v/>
      </c>
      <c r="T2171" s="224" t="str">
        <f ca="1">IF(B2171="","",IF(ISERROR(MATCH($J2171,SorP!$B$1:$B$6230,0)),"",INDIRECT("'SorP'!$A$"&amp;MATCH($J2171,SorP!$B$1:$B$6230,0))))</f>
        <v/>
      </c>
      <c r="U2171" s="239"/>
      <c r="V2171" s="269" t="e">
        <f>IF(C2171="",NA(),MATCH($B2171&amp;$C2171,'Smelter Look-up'!$J:$J,0))</f>
        <v>#N/A</v>
      </c>
      <c r="W2171" s="270"/>
      <c r="X2171" s="270">
        <f t="shared" ca="1" si="82"/>
        <v>0</v>
      </c>
      <c r="Y2171" s="270"/>
      <c r="Z2171" s="270"/>
      <c r="AB2171" s="272" t="str">
        <f t="shared" si="83"/>
        <v/>
      </c>
    </row>
    <row r="2172" spans="1:28" s="271" customFormat="1" ht="20.25">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81"/>
        <v/>
      </c>
      <c r="T2172" s="224" t="str">
        <f ca="1">IF(B2172="","",IF(ISERROR(MATCH($J2172,SorP!$B$1:$B$6230,0)),"",INDIRECT("'SorP'!$A$"&amp;MATCH($J2172,SorP!$B$1:$B$6230,0))))</f>
        <v/>
      </c>
      <c r="U2172" s="239"/>
      <c r="V2172" s="269" t="e">
        <f>IF(C2172="",NA(),MATCH($B2172&amp;$C2172,'Smelter Look-up'!$J:$J,0))</f>
        <v>#N/A</v>
      </c>
      <c r="W2172" s="270"/>
      <c r="X2172" s="270">
        <f t="shared" ca="1" si="82"/>
        <v>0</v>
      </c>
      <c r="Y2172" s="270"/>
      <c r="Z2172" s="270"/>
      <c r="AB2172" s="272" t="str">
        <f t="shared" si="83"/>
        <v/>
      </c>
    </row>
    <row r="2173" spans="1:28" s="271" customFormat="1" ht="20.25">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81"/>
        <v/>
      </c>
      <c r="T2173" s="224" t="str">
        <f ca="1">IF(B2173="","",IF(ISERROR(MATCH($J2173,SorP!$B$1:$B$6230,0)),"",INDIRECT("'SorP'!$A$"&amp;MATCH($J2173,SorP!$B$1:$B$6230,0))))</f>
        <v/>
      </c>
      <c r="U2173" s="239"/>
      <c r="V2173" s="269" t="e">
        <f>IF(C2173="",NA(),MATCH($B2173&amp;$C2173,'Smelter Look-up'!$J:$J,0))</f>
        <v>#N/A</v>
      </c>
      <c r="W2173" s="270"/>
      <c r="X2173" s="270">
        <f t="shared" ca="1" si="82"/>
        <v>0</v>
      </c>
      <c r="Y2173" s="270"/>
      <c r="Z2173" s="270"/>
      <c r="AB2173" s="272" t="str">
        <f t="shared" si="83"/>
        <v/>
      </c>
    </row>
    <row r="2174" spans="1:28" s="271" customFormat="1" ht="20.25">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81"/>
        <v/>
      </c>
      <c r="T2174" s="224" t="str">
        <f ca="1">IF(B2174="","",IF(ISERROR(MATCH($J2174,SorP!$B$1:$B$6230,0)),"",INDIRECT("'SorP'!$A$"&amp;MATCH($J2174,SorP!$B$1:$B$6230,0))))</f>
        <v/>
      </c>
      <c r="U2174" s="239"/>
      <c r="V2174" s="269" t="e">
        <f>IF(C2174="",NA(),MATCH($B2174&amp;$C2174,'Smelter Look-up'!$J:$J,0))</f>
        <v>#N/A</v>
      </c>
      <c r="W2174" s="270"/>
      <c r="X2174" s="270">
        <f t="shared" ca="1" si="82"/>
        <v>0</v>
      </c>
      <c r="Y2174" s="270"/>
      <c r="Z2174" s="270"/>
      <c r="AB2174" s="272" t="str">
        <f t="shared" si="83"/>
        <v/>
      </c>
    </row>
    <row r="2175" spans="1:28" s="271" customFormat="1" ht="20.25">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81"/>
        <v/>
      </c>
      <c r="T2175" s="224" t="str">
        <f ca="1">IF(B2175="","",IF(ISERROR(MATCH($J2175,SorP!$B$1:$B$6230,0)),"",INDIRECT("'SorP'!$A$"&amp;MATCH($J2175,SorP!$B$1:$B$6230,0))))</f>
        <v/>
      </c>
      <c r="U2175" s="239"/>
      <c r="V2175" s="269" t="e">
        <f>IF(C2175="",NA(),MATCH($B2175&amp;$C2175,'Smelter Look-up'!$J:$J,0))</f>
        <v>#N/A</v>
      </c>
      <c r="W2175" s="270"/>
      <c r="X2175" s="270">
        <f t="shared" ca="1" si="82"/>
        <v>0</v>
      </c>
      <c r="Y2175" s="270"/>
      <c r="Z2175" s="270"/>
      <c r="AB2175" s="272" t="str">
        <f t="shared" si="83"/>
        <v/>
      </c>
    </row>
    <row r="2176" spans="1:28" s="271" customFormat="1" ht="20.25">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81"/>
        <v/>
      </c>
      <c r="T2176" s="224" t="str">
        <f ca="1">IF(B2176="","",IF(ISERROR(MATCH($J2176,SorP!$B$1:$B$6230,0)),"",INDIRECT("'SorP'!$A$"&amp;MATCH($J2176,SorP!$B$1:$B$6230,0))))</f>
        <v/>
      </c>
      <c r="U2176" s="239"/>
      <c r="V2176" s="269" t="e">
        <f>IF(C2176="",NA(),MATCH($B2176&amp;$C2176,'Smelter Look-up'!$J:$J,0))</f>
        <v>#N/A</v>
      </c>
      <c r="W2176" s="270"/>
      <c r="X2176" s="270">
        <f t="shared" ca="1" si="82"/>
        <v>0</v>
      </c>
      <c r="Y2176" s="270"/>
      <c r="Z2176" s="270"/>
      <c r="AB2176" s="272" t="str">
        <f t="shared" si="83"/>
        <v/>
      </c>
    </row>
    <row r="2177" spans="1:28" s="271" customFormat="1" ht="20.25">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81"/>
        <v/>
      </c>
      <c r="T2177" s="224" t="str">
        <f ca="1">IF(B2177="","",IF(ISERROR(MATCH($J2177,SorP!$B$1:$B$6230,0)),"",INDIRECT("'SorP'!$A$"&amp;MATCH($J2177,SorP!$B$1:$B$6230,0))))</f>
        <v/>
      </c>
      <c r="U2177" s="239"/>
      <c r="V2177" s="269" t="e">
        <f>IF(C2177="",NA(),MATCH($B2177&amp;$C2177,'Smelter Look-up'!$J:$J,0))</f>
        <v>#N/A</v>
      </c>
      <c r="W2177" s="270"/>
      <c r="X2177" s="270">
        <f t="shared" ca="1" si="82"/>
        <v>0</v>
      </c>
      <c r="Y2177" s="270"/>
      <c r="Z2177" s="270"/>
      <c r="AB2177" s="272" t="str">
        <f t="shared" si="83"/>
        <v/>
      </c>
    </row>
    <row r="2178" spans="1:28" s="271" customFormat="1" ht="20.25">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81"/>
        <v/>
      </c>
      <c r="T2178" s="224" t="str">
        <f ca="1">IF(B2178="","",IF(ISERROR(MATCH($J2178,SorP!$B$1:$B$6230,0)),"",INDIRECT("'SorP'!$A$"&amp;MATCH($J2178,SorP!$B$1:$B$6230,0))))</f>
        <v/>
      </c>
      <c r="U2178" s="239"/>
      <c r="V2178" s="269" t="e">
        <f>IF(C2178="",NA(),MATCH($B2178&amp;$C2178,'Smelter Look-up'!$J:$J,0))</f>
        <v>#N/A</v>
      </c>
      <c r="W2178" s="270"/>
      <c r="X2178" s="270">
        <f t="shared" ca="1" si="82"/>
        <v>0</v>
      </c>
      <c r="Y2178" s="270"/>
      <c r="Z2178" s="270"/>
      <c r="AB2178" s="272" t="str">
        <f t="shared" si="83"/>
        <v/>
      </c>
    </row>
    <row r="2179" spans="1:28" s="271" customFormat="1" ht="20.25">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81"/>
        <v/>
      </c>
      <c r="T2179" s="224" t="str">
        <f ca="1">IF(B2179="","",IF(ISERROR(MATCH($J2179,SorP!$B$1:$B$6230,0)),"",INDIRECT("'SorP'!$A$"&amp;MATCH($J2179,SorP!$B$1:$B$6230,0))))</f>
        <v/>
      </c>
      <c r="U2179" s="239"/>
      <c r="V2179" s="269" t="e">
        <f>IF(C2179="",NA(),MATCH($B2179&amp;$C2179,'Smelter Look-up'!$J:$J,0))</f>
        <v>#N/A</v>
      </c>
      <c r="W2179" s="270"/>
      <c r="X2179" s="270">
        <f t="shared" ca="1" si="82"/>
        <v>0</v>
      </c>
      <c r="Y2179" s="270"/>
      <c r="Z2179" s="270"/>
      <c r="AB2179" s="272" t="str">
        <f t="shared" si="83"/>
        <v/>
      </c>
    </row>
    <row r="2180" spans="1:28" s="271" customFormat="1" ht="20.25">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81"/>
        <v/>
      </c>
      <c r="T2180" s="224" t="str">
        <f ca="1">IF(B2180="","",IF(ISERROR(MATCH($J2180,SorP!$B$1:$B$6230,0)),"",INDIRECT("'SorP'!$A$"&amp;MATCH($J2180,SorP!$B$1:$B$6230,0))))</f>
        <v/>
      </c>
      <c r="U2180" s="239"/>
      <c r="V2180" s="269" t="e">
        <f>IF(C2180="",NA(),MATCH($B2180&amp;$C2180,'Smelter Look-up'!$J:$J,0))</f>
        <v>#N/A</v>
      </c>
      <c r="W2180" s="270"/>
      <c r="X2180" s="270">
        <f t="shared" ca="1" si="82"/>
        <v>0</v>
      </c>
      <c r="Y2180" s="270"/>
      <c r="Z2180" s="270"/>
      <c r="AB2180" s="272" t="str">
        <f t="shared" si="83"/>
        <v/>
      </c>
    </row>
    <row r="2181" spans="1:28" s="271" customFormat="1" ht="20.25">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81"/>
        <v/>
      </c>
      <c r="T2181" s="224" t="str">
        <f ca="1">IF(B2181="","",IF(ISERROR(MATCH($J2181,SorP!$B$1:$B$6230,0)),"",INDIRECT("'SorP'!$A$"&amp;MATCH($J2181,SorP!$B$1:$B$6230,0))))</f>
        <v/>
      </c>
      <c r="U2181" s="239"/>
      <c r="V2181" s="269" t="e">
        <f>IF(C2181="",NA(),MATCH($B2181&amp;$C2181,'Smelter Look-up'!$J:$J,0))</f>
        <v>#N/A</v>
      </c>
      <c r="W2181" s="270"/>
      <c r="X2181" s="270">
        <f t="shared" ca="1" si="82"/>
        <v>0</v>
      </c>
      <c r="Y2181" s="270"/>
      <c r="Z2181" s="270"/>
      <c r="AB2181" s="272" t="str">
        <f t="shared" si="83"/>
        <v/>
      </c>
    </row>
    <row r="2182" spans="1:28" s="271" customFormat="1" ht="20.25">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81"/>
        <v/>
      </c>
      <c r="T2182" s="224" t="str">
        <f ca="1">IF(B2182="","",IF(ISERROR(MATCH($J2182,SorP!$B$1:$B$6230,0)),"",INDIRECT("'SorP'!$A$"&amp;MATCH($J2182,SorP!$B$1:$B$6230,0))))</f>
        <v/>
      </c>
      <c r="U2182" s="239"/>
      <c r="V2182" s="269" t="e">
        <f>IF(C2182="",NA(),MATCH($B2182&amp;$C2182,'Smelter Look-up'!$J:$J,0))</f>
        <v>#N/A</v>
      </c>
      <c r="W2182" s="270"/>
      <c r="X2182" s="270">
        <f t="shared" ca="1" si="82"/>
        <v>0</v>
      </c>
      <c r="Y2182" s="270"/>
      <c r="Z2182" s="270"/>
      <c r="AB2182" s="272" t="str">
        <f t="shared" si="83"/>
        <v/>
      </c>
    </row>
    <row r="2183" spans="1:28" s="271" customFormat="1" ht="20.25">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81"/>
        <v/>
      </c>
      <c r="T2183" s="224" t="str">
        <f ca="1">IF(B2183="","",IF(ISERROR(MATCH($J2183,SorP!$B$1:$B$6230,0)),"",INDIRECT("'SorP'!$A$"&amp;MATCH($J2183,SorP!$B$1:$B$6230,0))))</f>
        <v/>
      </c>
      <c r="U2183" s="239"/>
      <c r="V2183" s="269" t="e">
        <f>IF(C2183="",NA(),MATCH($B2183&amp;$C2183,'Smelter Look-up'!$J:$J,0))</f>
        <v>#N/A</v>
      </c>
      <c r="W2183" s="270"/>
      <c r="X2183" s="270">
        <f t="shared" ca="1" si="82"/>
        <v>0</v>
      </c>
      <c r="Y2183" s="270"/>
      <c r="Z2183" s="270"/>
      <c r="AB2183" s="272" t="str">
        <f t="shared" si="83"/>
        <v/>
      </c>
    </row>
    <row r="2184" spans="1:28" s="271" customFormat="1" ht="20.25">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81"/>
        <v/>
      </c>
      <c r="T2184" s="224" t="str">
        <f ca="1">IF(B2184="","",IF(ISERROR(MATCH($J2184,SorP!$B$1:$B$6230,0)),"",INDIRECT("'SorP'!$A$"&amp;MATCH($J2184,SorP!$B$1:$B$6230,0))))</f>
        <v/>
      </c>
      <c r="U2184" s="239"/>
      <c r="V2184" s="269" t="e">
        <f>IF(C2184="",NA(),MATCH($B2184&amp;$C2184,'Smelter Look-up'!$J:$J,0))</f>
        <v>#N/A</v>
      </c>
      <c r="W2184" s="270"/>
      <c r="X2184" s="270">
        <f t="shared" ca="1" si="82"/>
        <v>0</v>
      </c>
      <c r="Y2184" s="270"/>
      <c r="Z2184" s="270"/>
      <c r="AB2184" s="272" t="str">
        <f t="shared" si="83"/>
        <v/>
      </c>
    </row>
    <row r="2185" spans="1:28" s="271" customFormat="1" ht="20.25">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81"/>
        <v/>
      </c>
      <c r="T2185" s="224" t="str">
        <f ca="1">IF(B2185="","",IF(ISERROR(MATCH($J2185,SorP!$B$1:$B$6230,0)),"",INDIRECT("'SorP'!$A$"&amp;MATCH($J2185,SorP!$B$1:$B$6230,0))))</f>
        <v/>
      </c>
      <c r="U2185" s="239"/>
      <c r="V2185" s="269" t="e">
        <f>IF(C2185="",NA(),MATCH($B2185&amp;$C2185,'Smelter Look-up'!$J:$J,0))</f>
        <v>#N/A</v>
      </c>
      <c r="W2185" s="270"/>
      <c r="X2185" s="270">
        <f t="shared" ca="1" si="82"/>
        <v>0</v>
      </c>
      <c r="Y2185" s="270"/>
      <c r="Z2185" s="270"/>
      <c r="AB2185" s="272" t="str">
        <f t="shared" si="83"/>
        <v/>
      </c>
    </row>
    <row r="2186" spans="1:28" s="271" customFormat="1" ht="20.25">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81"/>
        <v/>
      </c>
      <c r="T2186" s="224" t="str">
        <f ca="1">IF(B2186="","",IF(ISERROR(MATCH($J2186,SorP!$B$1:$B$6230,0)),"",INDIRECT("'SorP'!$A$"&amp;MATCH($J2186,SorP!$B$1:$B$6230,0))))</f>
        <v/>
      </c>
      <c r="U2186" s="239"/>
      <c r="V2186" s="269" t="e">
        <f>IF(C2186="",NA(),MATCH($B2186&amp;$C2186,'Smelter Look-up'!$J:$J,0))</f>
        <v>#N/A</v>
      </c>
      <c r="W2186" s="270"/>
      <c r="X2186" s="270">
        <f t="shared" ca="1" si="82"/>
        <v>0</v>
      </c>
      <c r="Y2186" s="270"/>
      <c r="Z2186" s="270"/>
      <c r="AB2186" s="272" t="str">
        <f t="shared" si="83"/>
        <v/>
      </c>
    </row>
    <row r="2187" spans="1:28" s="271" customFormat="1" ht="20.25">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81"/>
        <v/>
      </c>
      <c r="T2187" s="224" t="str">
        <f ca="1">IF(B2187="","",IF(ISERROR(MATCH($J2187,SorP!$B$1:$B$6230,0)),"",INDIRECT("'SorP'!$A$"&amp;MATCH($J2187,SorP!$B$1:$B$6230,0))))</f>
        <v/>
      </c>
      <c r="U2187" s="239"/>
      <c r="V2187" s="269" t="e">
        <f>IF(C2187="",NA(),MATCH($B2187&amp;$C2187,'Smelter Look-up'!$J:$J,0))</f>
        <v>#N/A</v>
      </c>
      <c r="W2187" s="270"/>
      <c r="X2187" s="270">
        <f t="shared" ca="1" si="82"/>
        <v>0</v>
      </c>
      <c r="Y2187" s="270"/>
      <c r="Z2187" s="270"/>
      <c r="AB2187" s="272" t="str">
        <f t="shared" si="83"/>
        <v/>
      </c>
    </row>
    <row r="2188" spans="1:28" s="271" customFormat="1" ht="20.25">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81"/>
        <v/>
      </c>
      <c r="T2188" s="224" t="str">
        <f ca="1">IF(B2188="","",IF(ISERROR(MATCH($J2188,SorP!$B$1:$B$6230,0)),"",INDIRECT("'SorP'!$A$"&amp;MATCH($J2188,SorP!$B$1:$B$6230,0))))</f>
        <v/>
      </c>
      <c r="U2188" s="239"/>
      <c r="V2188" s="269" t="e">
        <f>IF(C2188="",NA(),MATCH($B2188&amp;$C2188,'Smelter Look-up'!$J:$J,0))</f>
        <v>#N/A</v>
      </c>
      <c r="W2188" s="270"/>
      <c r="X2188" s="270">
        <f t="shared" ca="1" si="82"/>
        <v>0</v>
      </c>
      <c r="Y2188" s="270"/>
      <c r="Z2188" s="270"/>
      <c r="AB2188" s="272" t="str">
        <f t="shared" si="83"/>
        <v/>
      </c>
    </row>
    <row r="2189" spans="1:28" s="271" customFormat="1" ht="20.25">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81"/>
        <v/>
      </c>
      <c r="T2189" s="224" t="str">
        <f ca="1">IF(B2189="","",IF(ISERROR(MATCH($J2189,SorP!$B$1:$B$6230,0)),"",INDIRECT("'SorP'!$A$"&amp;MATCH($J2189,SorP!$B$1:$B$6230,0))))</f>
        <v/>
      </c>
      <c r="U2189" s="239"/>
      <c r="V2189" s="269" t="e">
        <f>IF(C2189="",NA(),MATCH($B2189&amp;$C2189,'Smelter Look-up'!$J:$J,0))</f>
        <v>#N/A</v>
      </c>
      <c r="W2189" s="270"/>
      <c r="X2189" s="270">
        <f t="shared" ca="1" si="82"/>
        <v>0</v>
      </c>
      <c r="Y2189" s="270"/>
      <c r="Z2189" s="270"/>
      <c r="AB2189" s="272" t="str">
        <f t="shared" si="83"/>
        <v/>
      </c>
    </row>
    <row r="2190" spans="1:28" s="271" customFormat="1" ht="20.25">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81"/>
        <v/>
      </c>
      <c r="T2190" s="224" t="str">
        <f ca="1">IF(B2190="","",IF(ISERROR(MATCH($J2190,SorP!$B$1:$B$6230,0)),"",INDIRECT("'SorP'!$A$"&amp;MATCH($J2190,SorP!$B$1:$B$6230,0))))</f>
        <v/>
      </c>
      <c r="U2190" s="239"/>
      <c r="V2190" s="269" t="e">
        <f>IF(C2190="",NA(),MATCH($B2190&amp;$C2190,'Smelter Look-up'!$J:$J,0))</f>
        <v>#N/A</v>
      </c>
      <c r="W2190" s="270"/>
      <c r="X2190" s="270">
        <f t="shared" ca="1" si="82"/>
        <v>0</v>
      </c>
      <c r="Y2190" s="270"/>
      <c r="Z2190" s="270"/>
      <c r="AB2190" s="272" t="str">
        <f t="shared" si="83"/>
        <v/>
      </c>
    </row>
    <row r="2191" spans="1:28" s="271" customFormat="1" ht="20.25">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81"/>
        <v/>
      </c>
      <c r="T2191" s="224" t="str">
        <f ca="1">IF(B2191="","",IF(ISERROR(MATCH($J2191,SorP!$B$1:$B$6230,0)),"",INDIRECT("'SorP'!$A$"&amp;MATCH($J2191,SorP!$B$1:$B$6230,0))))</f>
        <v/>
      </c>
      <c r="U2191" s="239"/>
      <c r="V2191" s="269" t="e">
        <f>IF(C2191="",NA(),MATCH($B2191&amp;$C2191,'Smelter Look-up'!$J:$J,0))</f>
        <v>#N/A</v>
      </c>
      <c r="W2191" s="270"/>
      <c r="X2191" s="270">
        <f t="shared" ca="1" si="82"/>
        <v>0</v>
      </c>
      <c r="Y2191" s="270"/>
      <c r="Z2191" s="270"/>
      <c r="AB2191" s="272" t="str">
        <f t="shared" si="83"/>
        <v/>
      </c>
    </row>
    <row r="2192" spans="1:28" s="271" customFormat="1" ht="20.25">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81"/>
        <v/>
      </c>
      <c r="T2192" s="224" t="str">
        <f ca="1">IF(B2192="","",IF(ISERROR(MATCH($J2192,SorP!$B$1:$B$6230,0)),"",INDIRECT("'SorP'!$A$"&amp;MATCH($J2192,SorP!$B$1:$B$6230,0))))</f>
        <v/>
      </c>
      <c r="U2192" s="239"/>
      <c r="V2192" s="269" t="e">
        <f>IF(C2192="",NA(),MATCH($B2192&amp;$C2192,'Smelter Look-up'!$J:$J,0))</f>
        <v>#N/A</v>
      </c>
      <c r="W2192" s="270"/>
      <c r="X2192" s="270">
        <f t="shared" ca="1" si="82"/>
        <v>0</v>
      </c>
      <c r="Y2192" s="270"/>
      <c r="Z2192" s="270"/>
      <c r="AB2192" s="272" t="str">
        <f t="shared" si="83"/>
        <v/>
      </c>
    </row>
    <row r="2193" spans="1:28" s="271" customFormat="1" ht="20.25">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81"/>
        <v/>
      </c>
      <c r="T2193" s="224" t="str">
        <f ca="1">IF(B2193="","",IF(ISERROR(MATCH($J2193,SorP!$B$1:$B$6230,0)),"",INDIRECT("'SorP'!$A$"&amp;MATCH($J2193,SorP!$B$1:$B$6230,0))))</f>
        <v/>
      </c>
      <c r="U2193" s="239"/>
      <c r="V2193" s="269" t="e">
        <f>IF(C2193="",NA(),MATCH($B2193&amp;$C2193,'Smelter Look-up'!$J:$J,0))</f>
        <v>#N/A</v>
      </c>
      <c r="W2193" s="270"/>
      <c r="X2193" s="270">
        <f t="shared" ca="1" si="82"/>
        <v>0</v>
      </c>
      <c r="Y2193" s="270"/>
      <c r="Z2193" s="270"/>
      <c r="AB2193" s="272" t="str">
        <f t="shared" si="83"/>
        <v/>
      </c>
    </row>
    <row r="2194" spans="1:28" s="271" customFormat="1" ht="20.25">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81"/>
        <v/>
      </c>
      <c r="T2194" s="224" t="str">
        <f ca="1">IF(B2194="","",IF(ISERROR(MATCH($J2194,SorP!$B$1:$B$6230,0)),"",INDIRECT("'SorP'!$A$"&amp;MATCH($J2194,SorP!$B$1:$B$6230,0))))</f>
        <v/>
      </c>
      <c r="U2194" s="239"/>
      <c r="V2194" s="269" t="e">
        <f>IF(C2194="",NA(),MATCH($B2194&amp;$C2194,'Smelter Look-up'!$J:$J,0))</f>
        <v>#N/A</v>
      </c>
      <c r="W2194" s="270"/>
      <c r="X2194" s="270">
        <f t="shared" ca="1" si="82"/>
        <v>0</v>
      </c>
      <c r="Y2194" s="270"/>
      <c r="Z2194" s="270"/>
      <c r="AB2194" s="272" t="str">
        <f t="shared" si="83"/>
        <v/>
      </c>
    </row>
    <row r="2195" spans="1:28" s="271" customFormat="1" ht="20.25">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81"/>
        <v/>
      </c>
      <c r="T2195" s="224" t="str">
        <f ca="1">IF(B2195="","",IF(ISERROR(MATCH($J2195,SorP!$B$1:$B$6230,0)),"",INDIRECT("'SorP'!$A$"&amp;MATCH($J2195,SorP!$B$1:$B$6230,0))))</f>
        <v/>
      </c>
      <c r="U2195" s="239"/>
      <c r="V2195" s="269" t="e">
        <f>IF(C2195="",NA(),MATCH($B2195&amp;$C2195,'Smelter Look-up'!$J:$J,0))</f>
        <v>#N/A</v>
      </c>
      <c r="W2195" s="270"/>
      <c r="X2195" s="270">
        <f t="shared" ca="1" si="82"/>
        <v>0</v>
      </c>
      <c r="Y2195" s="270"/>
      <c r="Z2195" s="270"/>
      <c r="AB2195" s="272" t="str">
        <f t="shared" si="83"/>
        <v/>
      </c>
    </row>
    <row r="2196" spans="1:28" s="271" customFormat="1" ht="20.25">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81"/>
        <v/>
      </c>
      <c r="T2196" s="224" t="str">
        <f ca="1">IF(B2196="","",IF(ISERROR(MATCH($J2196,SorP!$B$1:$B$6230,0)),"",INDIRECT("'SorP'!$A$"&amp;MATCH($J2196,SorP!$B$1:$B$6230,0))))</f>
        <v/>
      </c>
      <c r="U2196" s="239"/>
      <c r="V2196" s="269" t="e">
        <f>IF(C2196="",NA(),MATCH($B2196&amp;$C2196,'Smelter Look-up'!$J:$J,0))</f>
        <v>#N/A</v>
      </c>
      <c r="W2196" s="270"/>
      <c r="X2196" s="270">
        <f t="shared" ca="1" si="82"/>
        <v>0</v>
      </c>
      <c r="Y2196" s="270"/>
      <c r="Z2196" s="270"/>
      <c r="AB2196" s="272" t="str">
        <f t="shared" si="83"/>
        <v/>
      </c>
    </row>
    <row r="2197" spans="1:28" s="271" customFormat="1" ht="20.25">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81"/>
        <v/>
      </c>
      <c r="T2197" s="224" t="str">
        <f ca="1">IF(B2197="","",IF(ISERROR(MATCH($J2197,SorP!$B$1:$B$6230,0)),"",INDIRECT("'SorP'!$A$"&amp;MATCH($J2197,SorP!$B$1:$B$6230,0))))</f>
        <v/>
      </c>
      <c r="U2197" s="239"/>
      <c r="V2197" s="269" t="e">
        <f>IF(C2197="",NA(),MATCH($B2197&amp;$C2197,'Smelter Look-up'!$J:$J,0))</f>
        <v>#N/A</v>
      </c>
      <c r="W2197" s="270"/>
      <c r="X2197" s="270">
        <f t="shared" ca="1" si="82"/>
        <v>0</v>
      </c>
      <c r="Y2197" s="270"/>
      <c r="Z2197" s="270"/>
      <c r="AB2197" s="272" t="str">
        <f t="shared" si="83"/>
        <v/>
      </c>
    </row>
    <row r="2198" spans="1:28" s="271" customFormat="1" ht="20.25">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81"/>
        <v/>
      </c>
      <c r="T2198" s="224" t="str">
        <f ca="1">IF(B2198="","",IF(ISERROR(MATCH($J2198,SorP!$B$1:$B$6230,0)),"",INDIRECT("'SorP'!$A$"&amp;MATCH($J2198,SorP!$B$1:$B$6230,0))))</f>
        <v/>
      </c>
      <c r="U2198" s="239"/>
      <c r="V2198" s="269" t="e">
        <f>IF(C2198="",NA(),MATCH($B2198&amp;$C2198,'Smelter Look-up'!$J:$J,0))</f>
        <v>#N/A</v>
      </c>
      <c r="W2198" s="270"/>
      <c r="X2198" s="270">
        <f t="shared" ca="1" si="82"/>
        <v>0</v>
      </c>
      <c r="Y2198" s="270"/>
      <c r="Z2198" s="270"/>
      <c r="AB2198" s="272" t="str">
        <f t="shared" si="83"/>
        <v/>
      </c>
    </row>
    <row r="2199" spans="1:28" s="271" customFormat="1" ht="20.25">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81"/>
        <v/>
      </c>
      <c r="T2199" s="224" t="str">
        <f ca="1">IF(B2199="","",IF(ISERROR(MATCH($J2199,SorP!$B$1:$B$6230,0)),"",INDIRECT("'SorP'!$A$"&amp;MATCH($J2199,SorP!$B$1:$B$6230,0))))</f>
        <v/>
      </c>
      <c r="U2199" s="239"/>
      <c r="V2199" s="269" t="e">
        <f>IF(C2199="",NA(),MATCH($B2199&amp;$C2199,'Smelter Look-up'!$J:$J,0))</f>
        <v>#N/A</v>
      </c>
      <c r="W2199" s="270"/>
      <c r="X2199" s="270">
        <f t="shared" ca="1" si="82"/>
        <v>0</v>
      </c>
      <c r="Y2199" s="270"/>
      <c r="Z2199" s="270"/>
      <c r="AB2199" s="272" t="str">
        <f t="shared" si="83"/>
        <v/>
      </c>
    </row>
    <row r="2200" spans="1:28" s="271" customFormat="1" ht="20.25">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81"/>
        <v/>
      </c>
      <c r="T2200" s="224" t="str">
        <f ca="1">IF(B2200="","",IF(ISERROR(MATCH($J2200,SorP!$B$1:$B$6230,0)),"",INDIRECT("'SorP'!$A$"&amp;MATCH($J2200,SorP!$B$1:$B$6230,0))))</f>
        <v/>
      </c>
      <c r="U2200" s="239"/>
      <c r="V2200" s="269" t="e">
        <f>IF(C2200="",NA(),MATCH($B2200&amp;$C2200,'Smelter Look-up'!$J:$J,0))</f>
        <v>#N/A</v>
      </c>
      <c r="W2200" s="270"/>
      <c r="X2200" s="270">
        <f t="shared" ca="1" si="82"/>
        <v>0</v>
      </c>
      <c r="Y2200" s="270"/>
      <c r="Z2200" s="270"/>
      <c r="AB2200" s="272" t="str">
        <f t="shared" si="83"/>
        <v/>
      </c>
    </row>
    <row r="2201" spans="1:28" s="271" customFormat="1" ht="20.25">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81"/>
        <v/>
      </c>
      <c r="T2201" s="224" t="str">
        <f ca="1">IF(B2201="","",IF(ISERROR(MATCH($J2201,SorP!$B$1:$B$6230,0)),"",INDIRECT("'SorP'!$A$"&amp;MATCH($J2201,SorP!$B$1:$B$6230,0))))</f>
        <v/>
      </c>
      <c r="U2201" s="239"/>
      <c r="V2201" s="269" t="e">
        <f>IF(C2201="",NA(),MATCH($B2201&amp;$C2201,'Smelter Look-up'!$J:$J,0))</f>
        <v>#N/A</v>
      </c>
      <c r="W2201" s="270"/>
      <c r="X2201" s="270">
        <f t="shared" ca="1" si="82"/>
        <v>0</v>
      </c>
      <c r="Y2201" s="270"/>
      <c r="Z2201" s="270"/>
      <c r="AB2201" s="272" t="str">
        <f t="shared" si="83"/>
        <v/>
      </c>
    </row>
    <row r="2202" spans="1:28" s="271" customFormat="1" ht="20.25">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81"/>
        <v/>
      </c>
      <c r="T2202" s="224" t="str">
        <f ca="1">IF(B2202="","",IF(ISERROR(MATCH($J2202,SorP!$B$1:$B$6230,0)),"",INDIRECT("'SorP'!$A$"&amp;MATCH($J2202,SorP!$B$1:$B$6230,0))))</f>
        <v/>
      </c>
      <c r="U2202" s="239"/>
      <c r="V2202" s="269" t="e">
        <f>IF(C2202="",NA(),MATCH($B2202&amp;$C2202,'Smelter Look-up'!$J:$J,0))</f>
        <v>#N/A</v>
      </c>
      <c r="W2202" s="270"/>
      <c r="X2202" s="270">
        <f t="shared" ca="1" si="82"/>
        <v>0</v>
      </c>
      <c r="Y2202" s="270"/>
      <c r="Z2202" s="270"/>
      <c r="AB2202" s="272" t="str">
        <f t="shared" si="83"/>
        <v/>
      </c>
    </row>
    <row r="2203" spans="1:28" s="271" customFormat="1" ht="20.25">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81"/>
        <v/>
      </c>
      <c r="T2203" s="224" t="str">
        <f ca="1">IF(B2203="","",IF(ISERROR(MATCH($J2203,SorP!$B$1:$B$6230,0)),"",INDIRECT("'SorP'!$A$"&amp;MATCH($J2203,SorP!$B$1:$B$6230,0))))</f>
        <v/>
      </c>
      <c r="U2203" s="239"/>
      <c r="V2203" s="269" t="e">
        <f>IF(C2203="",NA(),MATCH($B2203&amp;$C2203,'Smelter Look-up'!$J:$J,0))</f>
        <v>#N/A</v>
      </c>
      <c r="W2203" s="270"/>
      <c r="X2203" s="270">
        <f t="shared" ca="1" si="82"/>
        <v>0</v>
      </c>
      <c r="Y2203" s="270"/>
      <c r="Z2203" s="270"/>
      <c r="AB2203" s="272" t="str">
        <f t="shared" si="83"/>
        <v/>
      </c>
    </row>
    <row r="2204" spans="1:28" s="271" customFormat="1" ht="20.25">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81"/>
        <v/>
      </c>
      <c r="T2204" s="224" t="str">
        <f ca="1">IF(B2204="","",IF(ISERROR(MATCH($J2204,SorP!$B$1:$B$6230,0)),"",INDIRECT("'SorP'!$A$"&amp;MATCH($J2204,SorP!$B$1:$B$6230,0))))</f>
        <v/>
      </c>
      <c r="U2204" s="239"/>
      <c r="V2204" s="269" t="e">
        <f>IF(C2204="",NA(),MATCH($B2204&amp;$C2204,'Smelter Look-up'!$J:$J,0))</f>
        <v>#N/A</v>
      </c>
      <c r="W2204" s="270"/>
      <c r="X2204" s="270">
        <f t="shared" ca="1" si="82"/>
        <v>0</v>
      </c>
      <c r="Y2204" s="270"/>
      <c r="Z2204" s="270"/>
      <c r="AB2204" s="272" t="str">
        <f t="shared" si="83"/>
        <v/>
      </c>
    </row>
    <row r="2205" spans="1:28" s="271" customFormat="1" ht="20.25">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81"/>
        <v/>
      </c>
      <c r="T2205" s="224" t="str">
        <f ca="1">IF(B2205="","",IF(ISERROR(MATCH($J2205,SorP!$B$1:$B$6230,0)),"",INDIRECT("'SorP'!$A$"&amp;MATCH($J2205,SorP!$B$1:$B$6230,0))))</f>
        <v/>
      </c>
      <c r="U2205" s="239"/>
      <c r="V2205" s="269" t="e">
        <f>IF(C2205="",NA(),MATCH($B2205&amp;$C2205,'Smelter Look-up'!$J:$J,0))</f>
        <v>#N/A</v>
      </c>
      <c r="W2205" s="270"/>
      <c r="X2205" s="270">
        <f t="shared" ca="1" si="82"/>
        <v>0</v>
      </c>
      <c r="Y2205" s="270"/>
      <c r="Z2205" s="270"/>
      <c r="AB2205" s="272" t="str">
        <f t="shared" si="83"/>
        <v/>
      </c>
    </row>
    <row r="2206" spans="1:28" s="271" customFormat="1" ht="20.25">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81"/>
        <v/>
      </c>
      <c r="T2206" s="224" t="str">
        <f ca="1">IF(B2206="","",IF(ISERROR(MATCH($J2206,SorP!$B$1:$B$6230,0)),"",INDIRECT("'SorP'!$A$"&amp;MATCH($J2206,SorP!$B$1:$B$6230,0))))</f>
        <v/>
      </c>
      <c r="U2206" s="239"/>
      <c r="V2206" s="269" t="e">
        <f>IF(C2206="",NA(),MATCH($B2206&amp;$C2206,'Smelter Look-up'!$J:$J,0))</f>
        <v>#N/A</v>
      </c>
      <c r="W2206" s="270"/>
      <c r="X2206" s="270">
        <f t="shared" ca="1" si="82"/>
        <v>0</v>
      </c>
      <c r="Y2206" s="270"/>
      <c r="Z2206" s="270"/>
      <c r="AB2206" s="272" t="str">
        <f t="shared" si="83"/>
        <v/>
      </c>
    </row>
    <row r="2207" spans="1:28" s="271" customFormat="1" ht="20.25">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81"/>
        <v/>
      </c>
      <c r="T2207" s="224" t="str">
        <f ca="1">IF(B2207="","",IF(ISERROR(MATCH($J2207,SorP!$B$1:$B$6230,0)),"",INDIRECT("'SorP'!$A$"&amp;MATCH($J2207,SorP!$B$1:$B$6230,0))))</f>
        <v/>
      </c>
      <c r="U2207" s="239"/>
      <c r="V2207" s="269" t="e">
        <f>IF(C2207="",NA(),MATCH($B2207&amp;$C2207,'Smelter Look-up'!$J:$J,0))</f>
        <v>#N/A</v>
      </c>
      <c r="W2207" s="270"/>
      <c r="X2207" s="270">
        <f t="shared" ca="1" si="82"/>
        <v>0</v>
      </c>
      <c r="Y2207" s="270"/>
      <c r="Z2207" s="270"/>
      <c r="AB2207" s="272" t="str">
        <f t="shared" si="83"/>
        <v/>
      </c>
    </row>
    <row r="2208" spans="1:28" s="271" customFormat="1" ht="20.25">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81"/>
        <v/>
      </c>
      <c r="T2208" s="224" t="str">
        <f ca="1">IF(B2208="","",IF(ISERROR(MATCH($J2208,SorP!$B$1:$B$6230,0)),"",INDIRECT("'SorP'!$A$"&amp;MATCH($J2208,SorP!$B$1:$B$6230,0))))</f>
        <v/>
      </c>
      <c r="U2208" s="239"/>
      <c r="V2208" s="269" t="e">
        <f>IF(C2208="",NA(),MATCH($B2208&amp;$C2208,'Smelter Look-up'!$J:$J,0))</f>
        <v>#N/A</v>
      </c>
      <c r="W2208" s="270"/>
      <c r="X2208" s="270">
        <f t="shared" ca="1" si="82"/>
        <v>0</v>
      </c>
      <c r="Y2208" s="270"/>
      <c r="Z2208" s="270"/>
      <c r="AB2208" s="272" t="str">
        <f t="shared" si="83"/>
        <v/>
      </c>
    </row>
    <row r="2209" spans="1:28" s="271" customFormat="1" ht="20.25">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81"/>
        <v/>
      </c>
      <c r="T2209" s="224" t="str">
        <f ca="1">IF(B2209="","",IF(ISERROR(MATCH($J2209,SorP!$B$1:$B$6230,0)),"",INDIRECT("'SorP'!$A$"&amp;MATCH($J2209,SorP!$B$1:$B$6230,0))))</f>
        <v/>
      </c>
      <c r="U2209" s="239"/>
      <c r="V2209" s="269" t="e">
        <f>IF(C2209="",NA(),MATCH($B2209&amp;$C2209,'Smelter Look-up'!$J:$J,0))</f>
        <v>#N/A</v>
      </c>
      <c r="W2209" s="270"/>
      <c r="X2209" s="270">
        <f t="shared" ca="1" si="82"/>
        <v>0</v>
      </c>
      <c r="Y2209" s="270"/>
      <c r="Z2209" s="270"/>
      <c r="AB2209" s="272" t="str">
        <f t="shared" si="83"/>
        <v/>
      </c>
    </row>
    <row r="2210" spans="1:28" s="271" customFormat="1" ht="20.25">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81"/>
        <v/>
      </c>
      <c r="T2210" s="224" t="str">
        <f ca="1">IF(B2210="","",IF(ISERROR(MATCH($J2210,SorP!$B$1:$B$6230,0)),"",INDIRECT("'SorP'!$A$"&amp;MATCH($J2210,SorP!$B$1:$B$6230,0))))</f>
        <v/>
      </c>
      <c r="U2210" s="239"/>
      <c r="V2210" s="269" t="e">
        <f>IF(C2210="",NA(),MATCH($B2210&amp;$C2210,'Smelter Look-up'!$J:$J,0))</f>
        <v>#N/A</v>
      </c>
      <c r="W2210" s="270"/>
      <c r="X2210" s="270">
        <f t="shared" ca="1" si="82"/>
        <v>0</v>
      </c>
      <c r="Y2210" s="270"/>
      <c r="Z2210" s="270"/>
      <c r="AB2210" s="272" t="str">
        <f t="shared" si="83"/>
        <v/>
      </c>
    </row>
    <row r="2211" spans="1:28" s="271" customFormat="1" ht="20.25">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81"/>
        <v/>
      </c>
      <c r="T2211" s="224" t="str">
        <f ca="1">IF(B2211="","",IF(ISERROR(MATCH($J2211,SorP!$B$1:$B$6230,0)),"",INDIRECT("'SorP'!$A$"&amp;MATCH($J2211,SorP!$B$1:$B$6230,0))))</f>
        <v/>
      </c>
      <c r="U2211" s="239"/>
      <c r="V2211" s="269" t="e">
        <f>IF(C2211="",NA(),MATCH($B2211&amp;$C2211,'Smelter Look-up'!$J:$J,0))</f>
        <v>#N/A</v>
      </c>
      <c r="W2211" s="270"/>
      <c r="X2211" s="270">
        <f t="shared" ca="1" si="82"/>
        <v>0</v>
      </c>
      <c r="Y2211" s="270"/>
      <c r="Z2211" s="270"/>
      <c r="AB2211" s="272" t="str">
        <f t="shared" si="83"/>
        <v/>
      </c>
    </row>
    <row r="2212" spans="1:28" s="271" customFormat="1" ht="20.25">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ca="1" si="81"/>
        <v/>
      </c>
      <c r="T2212" s="224" t="str">
        <f ca="1">IF(B2212="","",IF(ISERROR(MATCH($J2212,SorP!$B$1:$B$6230,0)),"",INDIRECT("'SorP'!$A$"&amp;MATCH($J2212,SorP!$B$1:$B$6230,0))))</f>
        <v/>
      </c>
      <c r="U2212" s="239"/>
      <c r="V2212" s="269" t="e">
        <f>IF(C2212="",NA(),MATCH($B2212&amp;$C2212,'Smelter Look-up'!$J:$J,0))</f>
        <v>#N/A</v>
      </c>
      <c r="W2212" s="270"/>
      <c r="X2212" s="270">
        <f t="shared" ca="1" si="82"/>
        <v>0</v>
      </c>
      <c r="Y2212" s="270"/>
      <c r="Z2212" s="270"/>
      <c r="AB2212" s="272" t="str">
        <f t="shared" si="83"/>
        <v/>
      </c>
    </row>
    <row r="2213" spans="1:28" s="271" customFormat="1" ht="20.25">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ref="S2213:S2276" ca="1" si="84">IF(B2213="","",IF(ISERROR(MATCH($E2213,CL,0)),"Unknown",INDIRECT("'C'!$A$"&amp;MATCH($E2213,CL,0)+1)))</f>
        <v/>
      </c>
      <c r="T2213" s="224" t="str">
        <f ca="1">IF(B2213="","",IF(ISERROR(MATCH($J2213,SorP!$B$1:$B$6230,0)),"",INDIRECT("'SorP'!$A$"&amp;MATCH($J2213,SorP!$B$1:$B$6230,0))))</f>
        <v/>
      </c>
      <c r="U2213" s="239"/>
      <c r="V2213" s="269" t="e">
        <f>IF(C2213="",NA(),MATCH($B2213&amp;$C2213,'Smelter Look-up'!$J:$J,0))</f>
        <v>#N/A</v>
      </c>
      <c r="W2213" s="270"/>
      <c r="X2213" s="270">
        <f t="shared" ref="X2213:X2276" ca="1" si="85">IF(AND(C2213="Smelter not listed",OR(LEN(D2213)=0,LEN(E2213)=0)),1,0)</f>
        <v>0</v>
      </c>
      <c r="Y2213" s="270"/>
      <c r="Z2213" s="270"/>
      <c r="AB2213" s="272" t="str">
        <f t="shared" ref="AB2213:AB2276" si="86">B2213&amp;C2213</f>
        <v/>
      </c>
    </row>
    <row r="2214" spans="1:28" s="271" customFormat="1" ht="20.25">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84"/>
        <v/>
      </c>
      <c r="T2214" s="224" t="str">
        <f ca="1">IF(B2214="","",IF(ISERROR(MATCH($J2214,SorP!$B$1:$B$6230,0)),"",INDIRECT("'SorP'!$A$"&amp;MATCH($J2214,SorP!$B$1:$B$6230,0))))</f>
        <v/>
      </c>
      <c r="U2214" s="239"/>
      <c r="V2214" s="269" t="e">
        <f>IF(C2214="",NA(),MATCH($B2214&amp;$C2214,'Smelter Look-up'!$J:$J,0))</f>
        <v>#N/A</v>
      </c>
      <c r="W2214" s="270"/>
      <c r="X2214" s="270">
        <f t="shared" ca="1" si="85"/>
        <v>0</v>
      </c>
      <c r="Y2214" s="270"/>
      <c r="Z2214" s="270"/>
      <c r="AB2214" s="272" t="str">
        <f t="shared" si="86"/>
        <v/>
      </c>
    </row>
    <row r="2215" spans="1:28" s="271" customFormat="1" ht="20.25">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84"/>
        <v/>
      </c>
      <c r="T2215" s="224" t="str">
        <f ca="1">IF(B2215="","",IF(ISERROR(MATCH($J2215,SorP!$B$1:$B$6230,0)),"",INDIRECT("'SorP'!$A$"&amp;MATCH($J2215,SorP!$B$1:$B$6230,0))))</f>
        <v/>
      </c>
      <c r="U2215" s="239"/>
      <c r="V2215" s="269" t="e">
        <f>IF(C2215="",NA(),MATCH($B2215&amp;$C2215,'Smelter Look-up'!$J:$J,0))</f>
        <v>#N/A</v>
      </c>
      <c r="W2215" s="270"/>
      <c r="X2215" s="270">
        <f t="shared" ca="1" si="85"/>
        <v>0</v>
      </c>
      <c r="Y2215" s="270"/>
      <c r="Z2215" s="270"/>
      <c r="AB2215" s="272" t="str">
        <f t="shared" si="86"/>
        <v/>
      </c>
    </row>
    <row r="2216" spans="1:28" s="271" customFormat="1" ht="20.25">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84"/>
        <v/>
      </c>
      <c r="T2216" s="224" t="str">
        <f ca="1">IF(B2216="","",IF(ISERROR(MATCH($J2216,SorP!$B$1:$B$6230,0)),"",INDIRECT("'SorP'!$A$"&amp;MATCH($J2216,SorP!$B$1:$B$6230,0))))</f>
        <v/>
      </c>
      <c r="U2216" s="239"/>
      <c r="V2216" s="269" t="e">
        <f>IF(C2216="",NA(),MATCH($B2216&amp;$C2216,'Smelter Look-up'!$J:$J,0))</f>
        <v>#N/A</v>
      </c>
      <c r="W2216" s="270"/>
      <c r="X2216" s="270">
        <f t="shared" ca="1" si="85"/>
        <v>0</v>
      </c>
      <c r="Y2216" s="270"/>
      <c r="Z2216" s="270"/>
      <c r="AB2216" s="272" t="str">
        <f t="shared" si="86"/>
        <v/>
      </c>
    </row>
    <row r="2217" spans="1:28" s="271" customFormat="1" ht="20.25">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84"/>
        <v/>
      </c>
      <c r="T2217" s="224" t="str">
        <f ca="1">IF(B2217="","",IF(ISERROR(MATCH($J2217,SorP!$B$1:$B$6230,0)),"",INDIRECT("'SorP'!$A$"&amp;MATCH($J2217,SorP!$B$1:$B$6230,0))))</f>
        <v/>
      </c>
      <c r="U2217" s="239"/>
      <c r="V2217" s="269" t="e">
        <f>IF(C2217="",NA(),MATCH($B2217&amp;$C2217,'Smelter Look-up'!$J:$J,0))</f>
        <v>#N/A</v>
      </c>
      <c r="W2217" s="270"/>
      <c r="X2217" s="270">
        <f t="shared" ca="1" si="85"/>
        <v>0</v>
      </c>
      <c r="Y2217" s="270"/>
      <c r="Z2217" s="270"/>
      <c r="AB2217" s="272" t="str">
        <f t="shared" si="86"/>
        <v/>
      </c>
    </row>
    <row r="2218" spans="1:28" s="271" customFormat="1" ht="20.25">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84"/>
        <v/>
      </c>
      <c r="T2218" s="224" t="str">
        <f ca="1">IF(B2218="","",IF(ISERROR(MATCH($J2218,SorP!$B$1:$B$6230,0)),"",INDIRECT("'SorP'!$A$"&amp;MATCH($J2218,SorP!$B$1:$B$6230,0))))</f>
        <v/>
      </c>
      <c r="U2218" s="239"/>
      <c r="V2218" s="269" t="e">
        <f>IF(C2218="",NA(),MATCH($B2218&amp;$C2218,'Smelter Look-up'!$J:$J,0))</f>
        <v>#N/A</v>
      </c>
      <c r="W2218" s="270"/>
      <c r="X2218" s="270">
        <f t="shared" ca="1" si="85"/>
        <v>0</v>
      </c>
      <c r="Y2218" s="270"/>
      <c r="Z2218" s="270"/>
      <c r="AB2218" s="272" t="str">
        <f t="shared" si="86"/>
        <v/>
      </c>
    </row>
    <row r="2219" spans="1:28" s="271" customFormat="1" ht="20.25">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84"/>
        <v/>
      </c>
      <c r="T2219" s="224" t="str">
        <f ca="1">IF(B2219="","",IF(ISERROR(MATCH($J2219,SorP!$B$1:$B$6230,0)),"",INDIRECT("'SorP'!$A$"&amp;MATCH($J2219,SorP!$B$1:$B$6230,0))))</f>
        <v/>
      </c>
      <c r="U2219" s="239"/>
      <c r="V2219" s="269" t="e">
        <f>IF(C2219="",NA(),MATCH($B2219&amp;$C2219,'Smelter Look-up'!$J:$J,0))</f>
        <v>#N/A</v>
      </c>
      <c r="W2219" s="270"/>
      <c r="X2219" s="270">
        <f t="shared" ca="1" si="85"/>
        <v>0</v>
      </c>
      <c r="Y2219" s="270"/>
      <c r="Z2219" s="270"/>
      <c r="AB2219" s="272" t="str">
        <f t="shared" si="86"/>
        <v/>
      </c>
    </row>
    <row r="2220" spans="1:28" s="271" customFormat="1" ht="20.25">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84"/>
        <v/>
      </c>
      <c r="T2220" s="224" t="str">
        <f ca="1">IF(B2220="","",IF(ISERROR(MATCH($J2220,SorP!$B$1:$B$6230,0)),"",INDIRECT("'SorP'!$A$"&amp;MATCH($J2220,SorP!$B$1:$B$6230,0))))</f>
        <v/>
      </c>
      <c r="U2220" s="239"/>
      <c r="V2220" s="269" t="e">
        <f>IF(C2220="",NA(),MATCH($B2220&amp;$C2220,'Smelter Look-up'!$J:$J,0))</f>
        <v>#N/A</v>
      </c>
      <c r="W2220" s="270"/>
      <c r="X2220" s="270">
        <f t="shared" ca="1" si="85"/>
        <v>0</v>
      </c>
      <c r="Y2220" s="270"/>
      <c r="Z2220" s="270"/>
      <c r="AB2220" s="272" t="str">
        <f t="shared" si="86"/>
        <v/>
      </c>
    </row>
    <row r="2221" spans="1:28" s="271" customFormat="1" ht="20.25">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84"/>
        <v/>
      </c>
      <c r="T2221" s="224" t="str">
        <f ca="1">IF(B2221="","",IF(ISERROR(MATCH($J2221,SorP!$B$1:$B$6230,0)),"",INDIRECT("'SorP'!$A$"&amp;MATCH($J2221,SorP!$B$1:$B$6230,0))))</f>
        <v/>
      </c>
      <c r="U2221" s="239"/>
      <c r="V2221" s="269" t="e">
        <f>IF(C2221="",NA(),MATCH($B2221&amp;$C2221,'Smelter Look-up'!$J:$J,0))</f>
        <v>#N/A</v>
      </c>
      <c r="W2221" s="270"/>
      <c r="X2221" s="270">
        <f t="shared" ca="1" si="85"/>
        <v>0</v>
      </c>
      <c r="Y2221" s="270"/>
      <c r="Z2221" s="270"/>
      <c r="AB2221" s="272" t="str">
        <f t="shared" si="86"/>
        <v/>
      </c>
    </row>
    <row r="2222" spans="1:28" s="271" customFormat="1" ht="20.25">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84"/>
        <v/>
      </c>
      <c r="T2222" s="224" t="str">
        <f ca="1">IF(B2222="","",IF(ISERROR(MATCH($J2222,SorP!$B$1:$B$6230,0)),"",INDIRECT("'SorP'!$A$"&amp;MATCH($J2222,SorP!$B$1:$B$6230,0))))</f>
        <v/>
      </c>
      <c r="U2222" s="239"/>
      <c r="V2222" s="269" t="e">
        <f>IF(C2222="",NA(),MATCH($B2222&amp;$C2222,'Smelter Look-up'!$J:$J,0))</f>
        <v>#N/A</v>
      </c>
      <c r="W2222" s="270"/>
      <c r="X2222" s="270">
        <f t="shared" ca="1" si="85"/>
        <v>0</v>
      </c>
      <c r="Y2222" s="270"/>
      <c r="Z2222" s="270"/>
      <c r="AB2222" s="272" t="str">
        <f t="shared" si="86"/>
        <v/>
      </c>
    </row>
    <row r="2223" spans="1:28" s="271" customFormat="1" ht="20.25">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84"/>
        <v/>
      </c>
      <c r="T2223" s="224" t="str">
        <f ca="1">IF(B2223="","",IF(ISERROR(MATCH($J2223,SorP!$B$1:$B$6230,0)),"",INDIRECT("'SorP'!$A$"&amp;MATCH($J2223,SorP!$B$1:$B$6230,0))))</f>
        <v/>
      </c>
      <c r="U2223" s="239"/>
      <c r="V2223" s="269" t="e">
        <f>IF(C2223="",NA(),MATCH($B2223&amp;$C2223,'Smelter Look-up'!$J:$J,0))</f>
        <v>#N/A</v>
      </c>
      <c r="W2223" s="270"/>
      <c r="X2223" s="270">
        <f t="shared" ca="1" si="85"/>
        <v>0</v>
      </c>
      <c r="Y2223" s="270"/>
      <c r="Z2223" s="270"/>
      <c r="AB2223" s="272" t="str">
        <f t="shared" si="86"/>
        <v/>
      </c>
    </row>
    <row r="2224" spans="1:28" s="271" customFormat="1" ht="20.25">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84"/>
        <v/>
      </c>
      <c r="T2224" s="224" t="str">
        <f ca="1">IF(B2224="","",IF(ISERROR(MATCH($J2224,SorP!$B$1:$B$6230,0)),"",INDIRECT("'SorP'!$A$"&amp;MATCH($J2224,SorP!$B$1:$B$6230,0))))</f>
        <v/>
      </c>
      <c r="U2224" s="239"/>
      <c r="V2224" s="269" t="e">
        <f>IF(C2224="",NA(),MATCH($B2224&amp;$C2224,'Smelter Look-up'!$J:$J,0))</f>
        <v>#N/A</v>
      </c>
      <c r="W2224" s="270"/>
      <c r="X2224" s="270">
        <f t="shared" ca="1" si="85"/>
        <v>0</v>
      </c>
      <c r="Y2224" s="270"/>
      <c r="Z2224" s="270"/>
      <c r="AB2224" s="272" t="str">
        <f t="shared" si="86"/>
        <v/>
      </c>
    </row>
    <row r="2225" spans="1:28" s="271" customFormat="1" ht="20.25">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84"/>
        <v/>
      </c>
      <c r="T2225" s="224" t="str">
        <f ca="1">IF(B2225="","",IF(ISERROR(MATCH($J2225,SorP!$B$1:$B$6230,0)),"",INDIRECT("'SorP'!$A$"&amp;MATCH($J2225,SorP!$B$1:$B$6230,0))))</f>
        <v/>
      </c>
      <c r="U2225" s="239"/>
      <c r="V2225" s="269" t="e">
        <f>IF(C2225="",NA(),MATCH($B2225&amp;$C2225,'Smelter Look-up'!$J:$J,0))</f>
        <v>#N/A</v>
      </c>
      <c r="W2225" s="270"/>
      <c r="X2225" s="270">
        <f t="shared" ca="1" si="85"/>
        <v>0</v>
      </c>
      <c r="Y2225" s="270"/>
      <c r="Z2225" s="270"/>
      <c r="AB2225" s="272" t="str">
        <f t="shared" si="86"/>
        <v/>
      </c>
    </row>
    <row r="2226" spans="1:28" s="271" customFormat="1" ht="20.25">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84"/>
        <v/>
      </c>
      <c r="T2226" s="224" t="str">
        <f ca="1">IF(B2226="","",IF(ISERROR(MATCH($J2226,SorP!$B$1:$B$6230,0)),"",INDIRECT("'SorP'!$A$"&amp;MATCH($J2226,SorP!$B$1:$B$6230,0))))</f>
        <v/>
      </c>
      <c r="U2226" s="239"/>
      <c r="V2226" s="269" t="e">
        <f>IF(C2226="",NA(),MATCH($B2226&amp;$C2226,'Smelter Look-up'!$J:$J,0))</f>
        <v>#N/A</v>
      </c>
      <c r="W2226" s="270"/>
      <c r="X2226" s="270">
        <f t="shared" ca="1" si="85"/>
        <v>0</v>
      </c>
      <c r="Y2226" s="270"/>
      <c r="Z2226" s="270"/>
      <c r="AB2226" s="272" t="str">
        <f t="shared" si="86"/>
        <v/>
      </c>
    </row>
    <row r="2227" spans="1:28" s="271" customFormat="1" ht="20.25">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84"/>
        <v/>
      </c>
      <c r="T2227" s="224" t="str">
        <f ca="1">IF(B2227="","",IF(ISERROR(MATCH($J2227,SorP!$B$1:$B$6230,0)),"",INDIRECT("'SorP'!$A$"&amp;MATCH($J2227,SorP!$B$1:$B$6230,0))))</f>
        <v/>
      </c>
      <c r="U2227" s="239"/>
      <c r="V2227" s="269" t="e">
        <f>IF(C2227="",NA(),MATCH($B2227&amp;$C2227,'Smelter Look-up'!$J:$J,0))</f>
        <v>#N/A</v>
      </c>
      <c r="W2227" s="270"/>
      <c r="X2227" s="270">
        <f t="shared" ca="1" si="85"/>
        <v>0</v>
      </c>
      <c r="Y2227" s="270"/>
      <c r="Z2227" s="270"/>
      <c r="AB2227" s="272" t="str">
        <f t="shared" si="86"/>
        <v/>
      </c>
    </row>
    <row r="2228" spans="1:28" s="271" customFormat="1" ht="20.25">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84"/>
        <v/>
      </c>
      <c r="T2228" s="224" t="str">
        <f ca="1">IF(B2228="","",IF(ISERROR(MATCH($J2228,SorP!$B$1:$B$6230,0)),"",INDIRECT("'SorP'!$A$"&amp;MATCH($J2228,SorP!$B$1:$B$6230,0))))</f>
        <v/>
      </c>
      <c r="U2228" s="239"/>
      <c r="V2228" s="269" t="e">
        <f>IF(C2228="",NA(),MATCH($B2228&amp;$C2228,'Smelter Look-up'!$J:$J,0))</f>
        <v>#N/A</v>
      </c>
      <c r="W2228" s="270"/>
      <c r="X2228" s="270">
        <f t="shared" ca="1" si="85"/>
        <v>0</v>
      </c>
      <c r="Y2228" s="270"/>
      <c r="Z2228" s="270"/>
      <c r="AB2228" s="272" t="str">
        <f t="shared" si="86"/>
        <v/>
      </c>
    </row>
    <row r="2229" spans="1:28" s="271" customFormat="1" ht="20.25">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84"/>
        <v/>
      </c>
      <c r="T2229" s="224" t="str">
        <f ca="1">IF(B2229="","",IF(ISERROR(MATCH($J2229,SorP!$B$1:$B$6230,0)),"",INDIRECT("'SorP'!$A$"&amp;MATCH($J2229,SorP!$B$1:$B$6230,0))))</f>
        <v/>
      </c>
      <c r="U2229" s="239"/>
      <c r="V2229" s="269" t="e">
        <f>IF(C2229="",NA(),MATCH($B2229&amp;$C2229,'Smelter Look-up'!$J:$J,0))</f>
        <v>#N/A</v>
      </c>
      <c r="W2229" s="270"/>
      <c r="X2229" s="270">
        <f t="shared" ca="1" si="85"/>
        <v>0</v>
      </c>
      <c r="Y2229" s="270"/>
      <c r="Z2229" s="270"/>
      <c r="AB2229" s="272" t="str">
        <f t="shared" si="86"/>
        <v/>
      </c>
    </row>
    <row r="2230" spans="1:28" s="271" customFormat="1" ht="20.25">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84"/>
        <v/>
      </c>
      <c r="T2230" s="224" t="str">
        <f ca="1">IF(B2230="","",IF(ISERROR(MATCH($J2230,SorP!$B$1:$B$6230,0)),"",INDIRECT("'SorP'!$A$"&amp;MATCH($J2230,SorP!$B$1:$B$6230,0))))</f>
        <v/>
      </c>
      <c r="U2230" s="239"/>
      <c r="V2230" s="269" t="e">
        <f>IF(C2230="",NA(),MATCH($B2230&amp;$C2230,'Smelter Look-up'!$J:$J,0))</f>
        <v>#N/A</v>
      </c>
      <c r="W2230" s="270"/>
      <c r="X2230" s="270">
        <f t="shared" ca="1" si="85"/>
        <v>0</v>
      </c>
      <c r="Y2230" s="270"/>
      <c r="Z2230" s="270"/>
      <c r="AB2230" s="272" t="str">
        <f t="shared" si="86"/>
        <v/>
      </c>
    </row>
    <row r="2231" spans="1:28" s="271" customFormat="1" ht="20.25">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84"/>
        <v/>
      </c>
      <c r="T2231" s="224" t="str">
        <f ca="1">IF(B2231="","",IF(ISERROR(MATCH($J2231,SorP!$B$1:$B$6230,0)),"",INDIRECT("'SorP'!$A$"&amp;MATCH($J2231,SorP!$B$1:$B$6230,0))))</f>
        <v/>
      </c>
      <c r="U2231" s="239"/>
      <c r="V2231" s="269" t="e">
        <f>IF(C2231="",NA(),MATCH($B2231&amp;$C2231,'Smelter Look-up'!$J:$J,0))</f>
        <v>#N/A</v>
      </c>
      <c r="W2231" s="270"/>
      <c r="X2231" s="270">
        <f t="shared" ca="1" si="85"/>
        <v>0</v>
      </c>
      <c r="Y2231" s="270"/>
      <c r="Z2231" s="270"/>
      <c r="AB2231" s="272" t="str">
        <f t="shared" si="86"/>
        <v/>
      </c>
    </row>
    <row r="2232" spans="1:28" s="271" customFormat="1" ht="20.25">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84"/>
        <v/>
      </c>
      <c r="T2232" s="224" t="str">
        <f ca="1">IF(B2232="","",IF(ISERROR(MATCH($J2232,SorP!$B$1:$B$6230,0)),"",INDIRECT("'SorP'!$A$"&amp;MATCH($J2232,SorP!$B$1:$B$6230,0))))</f>
        <v/>
      </c>
      <c r="U2232" s="239"/>
      <c r="V2232" s="269" t="e">
        <f>IF(C2232="",NA(),MATCH($B2232&amp;$C2232,'Smelter Look-up'!$J:$J,0))</f>
        <v>#N/A</v>
      </c>
      <c r="W2232" s="270"/>
      <c r="X2232" s="270">
        <f t="shared" ca="1" si="85"/>
        <v>0</v>
      </c>
      <c r="Y2232" s="270"/>
      <c r="Z2232" s="270"/>
      <c r="AB2232" s="272" t="str">
        <f t="shared" si="86"/>
        <v/>
      </c>
    </row>
    <row r="2233" spans="1:28" s="271" customFormat="1" ht="20.25">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84"/>
        <v/>
      </c>
      <c r="T2233" s="224" t="str">
        <f ca="1">IF(B2233="","",IF(ISERROR(MATCH($J2233,SorP!$B$1:$B$6230,0)),"",INDIRECT("'SorP'!$A$"&amp;MATCH($J2233,SorP!$B$1:$B$6230,0))))</f>
        <v/>
      </c>
      <c r="U2233" s="239"/>
      <c r="V2233" s="269" t="e">
        <f>IF(C2233="",NA(),MATCH($B2233&amp;$C2233,'Smelter Look-up'!$J:$J,0))</f>
        <v>#N/A</v>
      </c>
      <c r="W2233" s="270"/>
      <c r="X2233" s="270">
        <f t="shared" ca="1" si="85"/>
        <v>0</v>
      </c>
      <c r="Y2233" s="270"/>
      <c r="Z2233" s="270"/>
      <c r="AB2233" s="272" t="str">
        <f t="shared" si="86"/>
        <v/>
      </c>
    </row>
    <row r="2234" spans="1:28" s="271" customFormat="1" ht="20.25">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84"/>
        <v/>
      </c>
      <c r="T2234" s="224" t="str">
        <f ca="1">IF(B2234="","",IF(ISERROR(MATCH($J2234,SorP!$B$1:$B$6230,0)),"",INDIRECT("'SorP'!$A$"&amp;MATCH($J2234,SorP!$B$1:$B$6230,0))))</f>
        <v/>
      </c>
      <c r="U2234" s="239"/>
      <c r="V2234" s="269" t="e">
        <f>IF(C2234="",NA(),MATCH($B2234&amp;$C2234,'Smelter Look-up'!$J:$J,0))</f>
        <v>#N/A</v>
      </c>
      <c r="W2234" s="270"/>
      <c r="X2234" s="270">
        <f t="shared" ca="1" si="85"/>
        <v>0</v>
      </c>
      <c r="Y2234" s="270"/>
      <c r="Z2234" s="270"/>
      <c r="AB2234" s="272" t="str">
        <f t="shared" si="86"/>
        <v/>
      </c>
    </row>
    <row r="2235" spans="1:28" s="271" customFormat="1" ht="20.25">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84"/>
        <v/>
      </c>
      <c r="T2235" s="224" t="str">
        <f ca="1">IF(B2235="","",IF(ISERROR(MATCH($J2235,SorP!$B$1:$B$6230,0)),"",INDIRECT("'SorP'!$A$"&amp;MATCH($J2235,SorP!$B$1:$B$6230,0))))</f>
        <v/>
      </c>
      <c r="U2235" s="239"/>
      <c r="V2235" s="269" t="e">
        <f>IF(C2235="",NA(),MATCH($B2235&amp;$C2235,'Smelter Look-up'!$J:$J,0))</f>
        <v>#N/A</v>
      </c>
      <c r="W2235" s="270"/>
      <c r="X2235" s="270">
        <f t="shared" ca="1" si="85"/>
        <v>0</v>
      </c>
      <c r="Y2235" s="270"/>
      <c r="Z2235" s="270"/>
      <c r="AB2235" s="272" t="str">
        <f t="shared" si="86"/>
        <v/>
      </c>
    </row>
    <row r="2236" spans="1:28" s="271" customFormat="1" ht="20.25">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84"/>
        <v/>
      </c>
      <c r="T2236" s="224" t="str">
        <f ca="1">IF(B2236="","",IF(ISERROR(MATCH($J2236,SorP!$B$1:$B$6230,0)),"",INDIRECT("'SorP'!$A$"&amp;MATCH($J2236,SorP!$B$1:$B$6230,0))))</f>
        <v/>
      </c>
      <c r="U2236" s="239"/>
      <c r="V2236" s="269" t="e">
        <f>IF(C2236="",NA(),MATCH($B2236&amp;$C2236,'Smelter Look-up'!$J:$J,0))</f>
        <v>#N/A</v>
      </c>
      <c r="W2236" s="270"/>
      <c r="X2236" s="270">
        <f t="shared" ca="1" si="85"/>
        <v>0</v>
      </c>
      <c r="Y2236" s="270"/>
      <c r="Z2236" s="270"/>
      <c r="AB2236" s="272" t="str">
        <f t="shared" si="86"/>
        <v/>
      </c>
    </row>
    <row r="2237" spans="1:28" s="271" customFormat="1" ht="20.25">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84"/>
        <v/>
      </c>
      <c r="T2237" s="224" t="str">
        <f ca="1">IF(B2237="","",IF(ISERROR(MATCH($J2237,SorP!$B$1:$B$6230,0)),"",INDIRECT("'SorP'!$A$"&amp;MATCH($J2237,SorP!$B$1:$B$6230,0))))</f>
        <v/>
      </c>
      <c r="U2237" s="239"/>
      <c r="V2237" s="269" t="e">
        <f>IF(C2237="",NA(),MATCH($B2237&amp;$C2237,'Smelter Look-up'!$J:$J,0))</f>
        <v>#N/A</v>
      </c>
      <c r="W2237" s="270"/>
      <c r="X2237" s="270">
        <f t="shared" ca="1" si="85"/>
        <v>0</v>
      </c>
      <c r="Y2237" s="270"/>
      <c r="Z2237" s="270"/>
      <c r="AB2237" s="272" t="str">
        <f t="shared" si="86"/>
        <v/>
      </c>
    </row>
    <row r="2238" spans="1:28" s="271" customFormat="1" ht="20.25">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84"/>
        <v/>
      </c>
      <c r="T2238" s="224" t="str">
        <f ca="1">IF(B2238="","",IF(ISERROR(MATCH($J2238,SorP!$B$1:$B$6230,0)),"",INDIRECT("'SorP'!$A$"&amp;MATCH($J2238,SorP!$B$1:$B$6230,0))))</f>
        <v/>
      </c>
      <c r="U2238" s="239"/>
      <c r="V2238" s="269" t="e">
        <f>IF(C2238="",NA(),MATCH($B2238&amp;$C2238,'Smelter Look-up'!$J:$J,0))</f>
        <v>#N/A</v>
      </c>
      <c r="W2238" s="270"/>
      <c r="X2238" s="270">
        <f t="shared" ca="1" si="85"/>
        <v>0</v>
      </c>
      <c r="Y2238" s="270"/>
      <c r="Z2238" s="270"/>
      <c r="AB2238" s="272" t="str">
        <f t="shared" si="86"/>
        <v/>
      </c>
    </row>
    <row r="2239" spans="1:28" s="271" customFormat="1" ht="20.25">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84"/>
        <v/>
      </c>
      <c r="T2239" s="224" t="str">
        <f ca="1">IF(B2239="","",IF(ISERROR(MATCH($J2239,SorP!$B$1:$B$6230,0)),"",INDIRECT("'SorP'!$A$"&amp;MATCH($J2239,SorP!$B$1:$B$6230,0))))</f>
        <v/>
      </c>
      <c r="U2239" s="239"/>
      <c r="V2239" s="269" t="e">
        <f>IF(C2239="",NA(),MATCH($B2239&amp;$C2239,'Smelter Look-up'!$J:$J,0))</f>
        <v>#N/A</v>
      </c>
      <c r="W2239" s="270"/>
      <c r="X2239" s="270">
        <f t="shared" ca="1" si="85"/>
        <v>0</v>
      </c>
      <c r="Y2239" s="270"/>
      <c r="Z2239" s="270"/>
      <c r="AB2239" s="272" t="str">
        <f t="shared" si="86"/>
        <v/>
      </c>
    </row>
    <row r="2240" spans="1:28" s="271" customFormat="1" ht="20.25">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84"/>
        <v/>
      </c>
      <c r="T2240" s="224" t="str">
        <f ca="1">IF(B2240="","",IF(ISERROR(MATCH($J2240,SorP!$B$1:$B$6230,0)),"",INDIRECT("'SorP'!$A$"&amp;MATCH($J2240,SorP!$B$1:$B$6230,0))))</f>
        <v/>
      </c>
      <c r="U2240" s="239"/>
      <c r="V2240" s="269" t="e">
        <f>IF(C2240="",NA(),MATCH($B2240&amp;$C2240,'Smelter Look-up'!$J:$J,0))</f>
        <v>#N/A</v>
      </c>
      <c r="W2240" s="270"/>
      <c r="X2240" s="270">
        <f t="shared" ca="1" si="85"/>
        <v>0</v>
      </c>
      <c r="Y2240" s="270"/>
      <c r="Z2240" s="270"/>
      <c r="AB2240" s="272" t="str">
        <f t="shared" si="86"/>
        <v/>
      </c>
    </row>
    <row r="2241" spans="1:28" s="271" customFormat="1" ht="20.25">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84"/>
        <v/>
      </c>
      <c r="T2241" s="224" t="str">
        <f ca="1">IF(B2241="","",IF(ISERROR(MATCH($J2241,SorP!$B$1:$B$6230,0)),"",INDIRECT("'SorP'!$A$"&amp;MATCH($J2241,SorP!$B$1:$B$6230,0))))</f>
        <v/>
      </c>
      <c r="U2241" s="239"/>
      <c r="V2241" s="269" t="e">
        <f>IF(C2241="",NA(),MATCH($B2241&amp;$C2241,'Smelter Look-up'!$J:$J,0))</f>
        <v>#N/A</v>
      </c>
      <c r="W2241" s="270"/>
      <c r="X2241" s="270">
        <f t="shared" ca="1" si="85"/>
        <v>0</v>
      </c>
      <c r="Y2241" s="270"/>
      <c r="Z2241" s="270"/>
      <c r="AB2241" s="272" t="str">
        <f t="shared" si="86"/>
        <v/>
      </c>
    </row>
    <row r="2242" spans="1:28" s="271" customFormat="1" ht="20.25">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84"/>
        <v/>
      </c>
      <c r="T2242" s="224" t="str">
        <f ca="1">IF(B2242="","",IF(ISERROR(MATCH($J2242,SorP!$B$1:$B$6230,0)),"",INDIRECT("'SorP'!$A$"&amp;MATCH($J2242,SorP!$B$1:$B$6230,0))))</f>
        <v/>
      </c>
      <c r="U2242" s="239"/>
      <c r="V2242" s="269" t="e">
        <f>IF(C2242="",NA(),MATCH($B2242&amp;$C2242,'Smelter Look-up'!$J:$J,0))</f>
        <v>#N/A</v>
      </c>
      <c r="W2242" s="270"/>
      <c r="X2242" s="270">
        <f t="shared" ca="1" si="85"/>
        <v>0</v>
      </c>
      <c r="Y2242" s="270"/>
      <c r="Z2242" s="270"/>
      <c r="AB2242" s="272" t="str">
        <f t="shared" si="86"/>
        <v/>
      </c>
    </row>
    <row r="2243" spans="1:28" s="271" customFormat="1" ht="20.25">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84"/>
        <v/>
      </c>
      <c r="T2243" s="224" t="str">
        <f ca="1">IF(B2243="","",IF(ISERROR(MATCH($J2243,SorP!$B$1:$B$6230,0)),"",INDIRECT("'SorP'!$A$"&amp;MATCH($J2243,SorP!$B$1:$B$6230,0))))</f>
        <v/>
      </c>
      <c r="U2243" s="239"/>
      <c r="V2243" s="269" t="e">
        <f>IF(C2243="",NA(),MATCH($B2243&amp;$C2243,'Smelter Look-up'!$J:$J,0))</f>
        <v>#N/A</v>
      </c>
      <c r="W2243" s="270"/>
      <c r="X2243" s="270">
        <f t="shared" ca="1" si="85"/>
        <v>0</v>
      </c>
      <c r="Y2243" s="270"/>
      <c r="Z2243" s="270"/>
      <c r="AB2243" s="272" t="str">
        <f t="shared" si="86"/>
        <v/>
      </c>
    </row>
    <row r="2244" spans="1:28" s="271" customFormat="1" ht="20.25">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84"/>
        <v/>
      </c>
      <c r="T2244" s="224" t="str">
        <f ca="1">IF(B2244="","",IF(ISERROR(MATCH($J2244,SorP!$B$1:$B$6230,0)),"",INDIRECT("'SorP'!$A$"&amp;MATCH($J2244,SorP!$B$1:$B$6230,0))))</f>
        <v/>
      </c>
      <c r="U2244" s="239"/>
      <c r="V2244" s="269" t="e">
        <f>IF(C2244="",NA(),MATCH($B2244&amp;$C2244,'Smelter Look-up'!$J:$J,0))</f>
        <v>#N/A</v>
      </c>
      <c r="W2244" s="270"/>
      <c r="X2244" s="270">
        <f t="shared" ca="1" si="85"/>
        <v>0</v>
      </c>
      <c r="Y2244" s="270"/>
      <c r="Z2244" s="270"/>
      <c r="AB2244" s="272" t="str">
        <f t="shared" si="86"/>
        <v/>
      </c>
    </row>
    <row r="2245" spans="1:28" s="271" customFormat="1" ht="20.25">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84"/>
        <v/>
      </c>
      <c r="T2245" s="224" t="str">
        <f ca="1">IF(B2245="","",IF(ISERROR(MATCH($J2245,SorP!$B$1:$B$6230,0)),"",INDIRECT("'SorP'!$A$"&amp;MATCH($J2245,SorP!$B$1:$B$6230,0))))</f>
        <v/>
      </c>
      <c r="U2245" s="239"/>
      <c r="V2245" s="269" t="e">
        <f>IF(C2245="",NA(),MATCH($B2245&amp;$C2245,'Smelter Look-up'!$J:$J,0))</f>
        <v>#N/A</v>
      </c>
      <c r="W2245" s="270"/>
      <c r="X2245" s="270">
        <f t="shared" ca="1" si="85"/>
        <v>0</v>
      </c>
      <c r="Y2245" s="270"/>
      <c r="Z2245" s="270"/>
      <c r="AB2245" s="272" t="str">
        <f t="shared" si="86"/>
        <v/>
      </c>
    </row>
    <row r="2246" spans="1:28" s="271" customFormat="1" ht="20.25">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84"/>
        <v/>
      </c>
      <c r="T2246" s="224" t="str">
        <f ca="1">IF(B2246="","",IF(ISERROR(MATCH($J2246,SorP!$B$1:$B$6230,0)),"",INDIRECT("'SorP'!$A$"&amp;MATCH($J2246,SorP!$B$1:$B$6230,0))))</f>
        <v/>
      </c>
      <c r="U2246" s="239"/>
      <c r="V2246" s="269" t="e">
        <f>IF(C2246="",NA(),MATCH($B2246&amp;$C2246,'Smelter Look-up'!$J:$J,0))</f>
        <v>#N/A</v>
      </c>
      <c r="W2246" s="270"/>
      <c r="X2246" s="270">
        <f t="shared" ca="1" si="85"/>
        <v>0</v>
      </c>
      <c r="Y2246" s="270"/>
      <c r="Z2246" s="270"/>
      <c r="AB2246" s="272" t="str">
        <f t="shared" si="86"/>
        <v/>
      </c>
    </row>
    <row r="2247" spans="1:28" s="271" customFormat="1" ht="20.25">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84"/>
        <v/>
      </c>
      <c r="T2247" s="224" t="str">
        <f ca="1">IF(B2247="","",IF(ISERROR(MATCH($J2247,SorP!$B$1:$B$6230,0)),"",INDIRECT("'SorP'!$A$"&amp;MATCH($J2247,SorP!$B$1:$B$6230,0))))</f>
        <v/>
      </c>
      <c r="U2247" s="239"/>
      <c r="V2247" s="269" t="e">
        <f>IF(C2247="",NA(),MATCH($B2247&amp;$C2247,'Smelter Look-up'!$J:$J,0))</f>
        <v>#N/A</v>
      </c>
      <c r="W2247" s="270"/>
      <c r="X2247" s="270">
        <f t="shared" ca="1" si="85"/>
        <v>0</v>
      </c>
      <c r="Y2247" s="270"/>
      <c r="Z2247" s="270"/>
      <c r="AB2247" s="272" t="str">
        <f t="shared" si="86"/>
        <v/>
      </c>
    </row>
    <row r="2248" spans="1:28" s="271" customFormat="1" ht="20.25">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84"/>
        <v/>
      </c>
      <c r="T2248" s="224" t="str">
        <f ca="1">IF(B2248="","",IF(ISERROR(MATCH($J2248,SorP!$B$1:$B$6230,0)),"",INDIRECT("'SorP'!$A$"&amp;MATCH($J2248,SorP!$B$1:$B$6230,0))))</f>
        <v/>
      </c>
      <c r="U2248" s="239"/>
      <c r="V2248" s="269" t="e">
        <f>IF(C2248="",NA(),MATCH($B2248&amp;$C2248,'Smelter Look-up'!$J:$J,0))</f>
        <v>#N/A</v>
      </c>
      <c r="W2248" s="270"/>
      <c r="X2248" s="270">
        <f t="shared" ca="1" si="85"/>
        <v>0</v>
      </c>
      <c r="Y2248" s="270"/>
      <c r="Z2248" s="270"/>
      <c r="AB2248" s="272" t="str">
        <f t="shared" si="86"/>
        <v/>
      </c>
    </row>
    <row r="2249" spans="1:28" s="271" customFormat="1" ht="20.25">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84"/>
        <v/>
      </c>
      <c r="T2249" s="224" t="str">
        <f ca="1">IF(B2249="","",IF(ISERROR(MATCH($J2249,SorP!$B$1:$B$6230,0)),"",INDIRECT("'SorP'!$A$"&amp;MATCH($J2249,SorP!$B$1:$B$6230,0))))</f>
        <v/>
      </c>
      <c r="U2249" s="239"/>
      <c r="V2249" s="269" t="e">
        <f>IF(C2249="",NA(),MATCH($B2249&amp;$C2249,'Smelter Look-up'!$J:$J,0))</f>
        <v>#N/A</v>
      </c>
      <c r="W2249" s="270"/>
      <c r="X2249" s="270">
        <f t="shared" ca="1" si="85"/>
        <v>0</v>
      </c>
      <c r="Y2249" s="270"/>
      <c r="Z2249" s="270"/>
      <c r="AB2249" s="272" t="str">
        <f t="shared" si="86"/>
        <v/>
      </c>
    </row>
    <row r="2250" spans="1:28" s="271" customFormat="1" ht="20.25">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84"/>
        <v/>
      </c>
      <c r="T2250" s="224" t="str">
        <f ca="1">IF(B2250="","",IF(ISERROR(MATCH($J2250,SorP!$B$1:$B$6230,0)),"",INDIRECT("'SorP'!$A$"&amp;MATCH($J2250,SorP!$B$1:$B$6230,0))))</f>
        <v/>
      </c>
      <c r="U2250" s="239"/>
      <c r="V2250" s="269" t="e">
        <f>IF(C2250="",NA(),MATCH($B2250&amp;$C2250,'Smelter Look-up'!$J:$J,0))</f>
        <v>#N/A</v>
      </c>
      <c r="W2250" s="270"/>
      <c r="X2250" s="270">
        <f t="shared" ca="1" si="85"/>
        <v>0</v>
      </c>
      <c r="Y2250" s="270"/>
      <c r="Z2250" s="270"/>
      <c r="AB2250" s="272" t="str">
        <f t="shared" si="86"/>
        <v/>
      </c>
    </row>
    <row r="2251" spans="1:28" s="271" customFormat="1" ht="20.25">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84"/>
        <v/>
      </c>
      <c r="T2251" s="224" t="str">
        <f ca="1">IF(B2251="","",IF(ISERROR(MATCH($J2251,SorP!$B$1:$B$6230,0)),"",INDIRECT("'SorP'!$A$"&amp;MATCH($J2251,SorP!$B$1:$B$6230,0))))</f>
        <v/>
      </c>
      <c r="U2251" s="239"/>
      <c r="V2251" s="269" t="e">
        <f>IF(C2251="",NA(),MATCH($B2251&amp;$C2251,'Smelter Look-up'!$J:$J,0))</f>
        <v>#N/A</v>
      </c>
      <c r="W2251" s="270"/>
      <c r="X2251" s="270">
        <f t="shared" ca="1" si="85"/>
        <v>0</v>
      </c>
      <c r="Y2251" s="270"/>
      <c r="Z2251" s="270"/>
      <c r="AB2251" s="272" t="str">
        <f t="shared" si="86"/>
        <v/>
      </c>
    </row>
    <row r="2252" spans="1:28" s="271" customFormat="1" ht="20.25">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84"/>
        <v/>
      </c>
      <c r="T2252" s="224" t="str">
        <f ca="1">IF(B2252="","",IF(ISERROR(MATCH($J2252,SorP!$B$1:$B$6230,0)),"",INDIRECT("'SorP'!$A$"&amp;MATCH($J2252,SorP!$B$1:$B$6230,0))))</f>
        <v/>
      </c>
      <c r="U2252" s="239"/>
      <c r="V2252" s="269" t="e">
        <f>IF(C2252="",NA(),MATCH($B2252&amp;$C2252,'Smelter Look-up'!$J:$J,0))</f>
        <v>#N/A</v>
      </c>
      <c r="W2252" s="270"/>
      <c r="X2252" s="270">
        <f t="shared" ca="1" si="85"/>
        <v>0</v>
      </c>
      <c r="Y2252" s="270"/>
      <c r="Z2252" s="270"/>
      <c r="AB2252" s="272" t="str">
        <f t="shared" si="86"/>
        <v/>
      </c>
    </row>
    <row r="2253" spans="1:28" s="271" customFormat="1" ht="20.25">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84"/>
        <v/>
      </c>
      <c r="T2253" s="224" t="str">
        <f ca="1">IF(B2253="","",IF(ISERROR(MATCH($J2253,SorP!$B$1:$B$6230,0)),"",INDIRECT("'SorP'!$A$"&amp;MATCH($J2253,SorP!$B$1:$B$6230,0))))</f>
        <v/>
      </c>
      <c r="U2253" s="239"/>
      <c r="V2253" s="269" t="e">
        <f>IF(C2253="",NA(),MATCH($B2253&amp;$C2253,'Smelter Look-up'!$J:$J,0))</f>
        <v>#N/A</v>
      </c>
      <c r="W2253" s="270"/>
      <c r="X2253" s="270">
        <f t="shared" ca="1" si="85"/>
        <v>0</v>
      </c>
      <c r="Y2253" s="270"/>
      <c r="Z2253" s="270"/>
      <c r="AB2253" s="272" t="str">
        <f t="shared" si="86"/>
        <v/>
      </c>
    </row>
    <row r="2254" spans="1:28" s="271" customFormat="1" ht="20.25">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84"/>
        <v/>
      </c>
      <c r="T2254" s="224" t="str">
        <f ca="1">IF(B2254="","",IF(ISERROR(MATCH($J2254,SorP!$B$1:$B$6230,0)),"",INDIRECT("'SorP'!$A$"&amp;MATCH($J2254,SorP!$B$1:$B$6230,0))))</f>
        <v/>
      </c>
      <c r="U2254" s="239"/>
      <c r="V2254" s="269" t="e">
        <f>IF(C2254="",NA(),MATCH($B2254&amp;$C2254,'Smelter Look-up'!$J:$J,0))</f>
        <v>#N/A</v>
      </c>
      <c r="W2254" s="270"/>
      <c r="X2254" s="270">
        <f t="shared" ca="1" si="85"/>
        <v>0</v>
      </c>
      <c r="Y2254" s="270"/>
      <c r="Z2254" s="270"/>
      <c r="AB2254" s="272" t="str">
        <f t="shared" si="86"/>
        <v/>
      </c>
    </row>
    <row r="2255" spans="1:28" s="271" customFormat="1" ht="20.25">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84"/>
        <v/>
      </c>
      <c r="T2255" s="224" t="str">
        <f ca="1">IF(B2255="","",IF(ISERROR(MATCH($J2255,SorP!$B$1:$B$6230,0)),"",INDIRECT("'SorP'!$A$"&amp;MATCH($J2255,SorP!$B$1:$B$6230,0))))</f>
        <v/>
      </c>
      <c r="U2255" s="239"/>
      <c r="V2255" s="269" t="e">
        <f>IF(C2255="",NA(),MATCH($B2255&amp;$C2255,'Smelter Look-up'!$J:$J,0))</f>
        <v>#N/A</v>
      </c>
      <c r="W2255" s="270"/>
      <c r="X2255" s="270">
        <f t="shared" ca="1" si="85"/>
        <v>0</v>
      </c>
      <c r="Y2255" s="270"/>
      <c r="Z2255" s="270"/>
      <c r="AB2255" s="272" t="str">
        <f t="shared" si="86"/>
        <v/>
      </c>
    </row>
    <row r="2256" spans="1:28" s="271" customFormat="1" ht="20.25">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84"/>
        <v/>
      </c>
      <c r="T2256" s="224" t="str">
        <f ca="1">IF(B2256="","",IF(ISERROR(MATCH($J2256,SorP!$B$1:$B$6230,0)),"",INDIRECT("'SorP'!$A$"&amp;MATCH($J2256,SorP!$B$1:$B$6230,0))))</f>
        <v/>
      </c>
      <c r="U2256" s="239"/>
      <c r="V2256" s="269" t="e">
        <f>IF(C2256="",NA(),MATCH($B2256&amp;$C2256,'Smelter Look-up'!$J:$J,0))</f>
        <v>#N/A</v>
      </c>
      <c r="W2256" s="270"/>
      <c r="X2256" s="270">
        <f t="shared" ca="1" si="85"/>
        <v>0</v>
      </c>
      <c r="Y2256" s="270"/>
      <c r="Z2256" s="270"/>
      <c r="AB2256" s="272" t="str">
        <f t="shared" si="86"/>
        <v/>
      </c>
    </row>
    <row r="2257" spans="1:28" s="271" customFormat="1" ht="20.25">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84"/>
        <v/>
      </c>
      <c r="T2257" s="224" t="str">
        <f ca="1">IF(B2257="","",IF(ISERROR(MATCH($J2257,SorP!$B$1:$B$6230,0)),"",INDIRECT("'SorP'!$A$"&amp;MATCH($J2257,SorP!$B$1:$B$6230,0))))</f>
        <v/>
      </c>
      <c r="U2257" s="239"/>
      <c r="V2257" s="269" t="e">
        <f>IF(C2257="",NA(),MATCH($B2257&amp;$C2257,'Smelter Look-up'!$J:$J,0))</f>
        <v>#N/A</v>
      </c>
      <c r="W2257" s="270"/>
      <c r="X2257" s="270">
        <f t="shared" ca="1" si="85"/>
        <v>0</v>
      </c>
      <c r="Y2257" s="270"/>
      <c r="Z2257" s="270"/>
      <c r="AB2257" s="272" t="str">
        <f t="shared" si="86"/>
        <v/>
      </c>
    </row>
    <row r="2258" spans="1:28" s="271" customFormat="1" ht="20.25">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84"/>
        <v/>
      </c>
      <c r="T2258" s="224" t="str">
        <f ca="1">IF(B2258="","",IF(ISERROR(MATCH($J2258,SorP!$B$1:$B$6230,0)),"",INDIRECT("'SorP'!$A$"&amp;MATCH($J2258,SorP!$B$1:$B$6230,0))))</f>
        <v/>
      </c>
      <c r="U2258" s="239"/>
      <c r="V2258" s="269" t="e">
        <f>IF(C2258="",NA(),MATCH($B2258&amp;$C2258,'Smelter Look-up'!$J:$J,0))</f>
        <v>#N/A</v>
      </c>
      <c r="W2258" s="270"/>
      <c r="X2258" s="270">
        <f t="shared" ca="1" si="85"/>
        <v>0</v>
      </c>
      <c r="Y2258" s="270"/>
      <c r="Z2258" s="270"/>
      <c r="AB2258" s="272" t="str">
        <f t="shared" si="86"/>
        <v/>
      </c>
    </row>
    <row r="2259" spans="1:28" s="271" customFormat="1" ht="20.25">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84"/>
        <v/>
      </c>
      <c r="T2259" s="224" t="str">
        <f ca="1">IF(B2259="","",IF(ISERROR(MATCH($J2259,SorP!$B$1:$B$6230,0)),"",INDIRECT("'SorP'!$A$"&amp;MATCH($J2259,SorP!$B$1:$B$6230,0))))</f>
        <v/>
      </c>
      <c r="U2259" s="239"/>
      <c r="V2259" s="269" t="e">
        <f>IF(C2259="",NA(),MATCH($B2259&amp;$C2259,'Smelter Look-up'!$J:$J,0))</f>
        <v>#N/A</v>
      </c>
      <c r="W2259" s="270"/>
      <c r="X2259" s="270">
        <f t="shared" ca="1" si="85"/>
        <v>0</v>
      </c>
      <c r="Y2259" s="270"/>
      <c r="Z2259" s="270"/>
      <c r="AB2259" s="272" t="str">
        <f t="shared" si="86"/>
        <v/>
      </c>
    </row>
    <row r="2260" spans="1:28" s="271" customFormat="1" ht="20.25">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84"/>
        <v/>
      </c>
      <c r="T2260" s="224" t="str">
        <f ca="1">IF(B2260="","",IF(ISERROR(MATCH($J2260,SorP!$B$1:$B$6230,0)),"",INDIRECT("'SorP'!$A$"&amp;MATCH($J2260,SorP!$B$1:$B$6230,0))))</f>
        <v/>
      </c>
      <c r="U2260" s="239"/>
      <c r="V2260" s="269" t="e">
        <f>IF(C2260="",NA(),MATCH($B2260&amp;$C2260,'Smelter Look-up'!$J:$J,0))</f>
        <v>#N/A</v>
      </c>
      <c r="W2260" s="270"/>
      <c r="X2260" s="270">
        <f t="shared" ca="1" si="85"/>
        <v>0</v>
      </c>
      <c r="Y2260" s="270"/>
      <c r="Z2260" s="270"/>
      <c r="AB2260" s="272" t="str">
        <f t="shared" si="86"/>
        <v/>
      </c>
    </row>
    <row r="2261" spans="1:28" s="271" customFormat="1" ht="20.25">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84"/>
        <v/>
      </c>
      <c r="T2261" s="224" t="str">
        <f ca="1">IF(B2261="","",IF(ISERROR(MATCH($J2261,SorP!$B$1:$B$6230,0)),"",INDIRECT("'SorP'!$A$"&amp;MATCH($J2261,SorP!$B$1:$B$6230,0))))</f>
        <v/>
      </c>
      <c r="U2261" s="239"/>
      <c r="V2261" s="269" t="e">
        <f>IF(C2261="",NA(),MATCH($B2261&amp;$C2261,'Smelter Look-up'!$J:$J,0))</f>
        <v>#N/A</v>
      </c>
      <c r="W2261" s="270"/>
      <c r="X2261" s="270">
        <f t="shared" ca="1" si="85"/>
        <v>0</v>
      </c>
      <c r="Y2261" s="270"/>
      <c r="Z2261" s="270"/>
      <c r="AB2261" s="272" t="str">
        <f t="shared" si="86"/>
        <v/>
      </c>
    </row>
    <row r="2262" spans="1:28" s="271" customFormat="1" ht="20.25">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84"/>
        <v/>
      </c>
      <c r="T2262" s="224" t="str">
        <f ca="1">IF(B2262="","",IF(ISERROR(MATCH($J2262,SorP!$B$1:$B$6230,0)),"",INDIRECT("'SorP'!$A$"&amp;MATCH($J2262,SorP!$B$1:$B$6230,0))))</f>
        <v/>
      </c>
      <c r="U2262" s="239"/>
      <c r="V2262" s="269" t="e">
        <f>IF(C2262="",NA(),MATCH($B2262&amp;$C2262,'Smelter Look-up'!$J:$J,0))</f>
        <v>#N/A</v>
      </c>
      <c r="W2262" s="270"/>
      <c r="X2262" s="270">
        <f t="shared" ca="1" si="85"/>
        <v>0</v>
      </c>
      <c r="Y2262" s="270"/>
      <c r="Z2262" s="270"/>
      <c r="AB2262" s="272" t="str">
        <f t="shared" si="86"/>
        <v/>
      </c>
    </row>
    <row r="2263" spans="1:28" s="271" customFormat="1" ht="20.25">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84"/>
        <v/>
      </c>
      <c r="T2263" s="224" t="str">
        <f ca="1">IF(B2263="","",IF(ISERROR(MATCH($J2263,SorP!$B$1:$B$6230,0)),"",INDIRECT("'SorP'!$A$"&amp;MATCH($J2263,SorP!$B$1:$B$6230,0))))</f>
        <v/>
      </c>
      <c r="U2263" s="239"/>
      <c r="V2263" s="269" t="e">
        <f>IF(C2263="",NA(),MATCH($B2263&amp;$C2263,'Smelter Look-up'!$J:$J,0))</f>
        <v>#N/A</v>
      </c>
      <c r="W2263" s="270"/>
      <c r="X2263" s="270">
        <f t="shared" ca="1" si="85"/>
        <v>0</v>
      </c>
      <c r="Y2263" s="270"/>
      <c r="Z2263" s="270"/>
      <c r="AB2263" s="272" t="str">
        <f t="shared" si="86"/>
        <v/>
      </c>
    </row>
    <row r="2264" spans="1:28" s="271" customFormat="1" ht="20.25">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84"/>
        <v/>
      </c>
      <c r="T2264" s="224" t="str">
        <f ca="1">IF(B2264="","",IF(ISERROR(MATCH($J2264,SorP!$B$1:$B$6230,0)),"",INDIRECT("'SorP'!$A$"&amp;MATCH($J2264,SorP!$B$1:$B$6230,0))))</f>
        <v/>
      </c>
      <c r="U2264" s="239"/>
      <c r="V2264" s="269" t="e">
        <f>IF(C2264="",NA(),MATCH($B2264&amp;$C2264,'Smelter Look-up'!$J:$J,0))</f>
        <v>#N/A</v>
      </c>
      <c r="W2264" s="270"/>
      <c r="X2264" s="270">
        <f t="shared" ca="1" si="85"/>
        <v>0</v>
      </c>
      <c r="Y2264" s="270"/>
      <c r="Z2264" s="270"/>
      <c r="AB2264" s="272" t="str">
        <f t="shared" si="86"/>
        <v/>
      </c>
    </row>
    <row r="2265" spans="1:28" s="271" customFormat="1" ht="20.25">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84"/>
        <v/>
      </c>
      <c r="T2265" s="224" t="str">
        <f ca="1">IF(B2265="","",IF(ISERROR(MATCH($J2265,SorP!$B$1:$B$6230,0)),"",INDIRECT("'SorP'!$A$"&amp;MATCH($J2265,SorP!$B$1:$B$6230,0))))</f>
        <v/>
      </c>
      <c r="U2265" s="239"/>
      <c r="V2265" s="269" t="e">
        <f>IF(C2265="",NA(),MATCH($B2265&amp;$C2265,'Smelter Look-up'!$J:$J,0))</f>
        <v>#N/A</v>
      </c>
      <c r="W2265" s="270"/>
      <c r="X2265" s="270">
        <f t="shared" ca="1" si="85"/>
        <v>0</v>
      </c>
      <c r="Y2265" s="270"/>
      <c r="Z2265" s="270"/>
      <c r="AB2265" s="272" t="str">
        <f t="shared" si="86"/>
        <v/>
      </c>
    </row>
    <row r="2266" spans="1:28" s="271" customFormat="1" ht="20.25">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84"/>
        <v/>
      </c>
      <c r="T2266" s="224" t="str">
        <f ca="1">IF(B2266="","",IF(ISERROR(MATCH($J2266,SorP!$B$1:$B$6230,0)),"",INDIRECT("'SorP'!$A$"&amp;MATCH($J2266,SorP!$B$1:$B$6230,0))))</f>
        <v/>
      </c>
      <c r="U2266" s="239"/>
      <c r="V2266" s="269" t="e">
        <f>IF(C2266="",NA(),MATCH($B2266&amp;$C2266,'Smelter Look-up'!$J:$J,0))</f>
        <v>#N/A</v>
      </c>
      <c r="W2266" s="270"/>
      <c r="X2266" s="270">
        <f t="shared" ca="1" si="85"/>
        <v>0</v>
      </c>
      <c r="Y2266" s="270"/>
      <c r="Z2266" s="270"/>
      <c r="AB2266" s="272" t="str">
        <f t="shared" si="86"/>
        <v/>
      </c>
    </row>
    <row r="2267" spans="1:28" s="271" customFormat="1" ht="20.25">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84"/>
        <v/>
      </c>
      <c r="T2267" s="224" t="str">
        <f ca="1">IF(B2267="","",IF(ISERROR(MATCH($J2267,SorP!$B$1:$B$6230,0)),"",INDIRECT("'SorP'!$A$"&amp;MATCH($J2267,SorP!$B$1:$B$6230,0))))</f>
        <v/>
      </c>
      <c r="U2267" s="239"/>
      <c r="V2267" s="269" t="e">
        <f>IF(C2267="",NA(),MATCH($B2267&amp;$C2267,'Smelter Look-up'!$J:$J,0))</f>
        <v>#N/A</v>
      </c>
      <c r="W2267" s="270"/>
      <c r="X2267" s="270">
        <f t="shared" ca="1" si="85"/>
        <v>0</v>
      </c>
      <c r="Y2267" s="270"/>
      <c r="Z2267" s="270"/>
      <c r="AB2267" s="272" t="str">
        <f t="shared" si="86"/>
        <v/>
      </c>
    </row>
    <row r="2268" spans="1:28" s="271" customFormat="1" ht="20.25">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84"/>
        <v/>
      </c>
      <c r="T2268" s="224" t="str">
        <f ca="1">IF(B2268="","",IF(ISERROR(MATCH($J2268,SorP!$B$1:$B$6230,0)),"",INDIRECT("'SorP'!$A$"&amp;MATCH($J2268,SorP!$B$1:$B$6230,0))))</f>
        <v/>
      </c>
      <c r="U2268" s="239"/>
      <c r="V2268" s="269" t="e">
        <f>IF(C2268="",NA(),MATCH($B2268&amp;$C2268,'Smelter Look-up'!$J:$J,0))</f>
        <v>#N/A</v>
      </c>
      <c r="W2268" s="270"/>
      <c r="X2268" s="270">
        <f t="shared" ca="1" si="85"/>
        <v>0</v>
      </c>
      <c r="Y2268" s="270"/>
      <c r="Z2268" s="270"/>
      <c r="AB2268" s="272" t="str">
        <f t="shared" si="86"/>
        <v/>
      </c>
    </row>
    <row r="2269" spans="1:28" s="271" customFormat="1" ht="20.25">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84"/>
        <v/>
      </c>
      <c r="T2269" s="224" t="str">
        <f ca="1">IF(B2269="","",IF(ISERROR(MATCH($J2269,SorP!$B$1:$B$6230,0)),"",INDIRECT("'SorP'!$A$"&amp;MATCH($J2269,SorP!$B$1:$B$6230,0))))</f>
        <v/>
      </c>
      <c r="U2269" s="239"/>
      <c r="V2269" s="269" t="e">
        <f>IF(C2269="",NA(),MATCH($B2269&amp;$C2269,'Smelter Look-up'!$J:$J,0))</f>
        <v>#N/A</v>
      </c>
      <c r="W2269" s="270"/>
      <c r="X2269" s="270">
        <f t="shared" ca="1" si="85"/>
        <v>0</v>
      </c>
      <c r="Y2269" s="270"/>
      <c r="Z2269" s="270"/>
      <c r="AB2269" s="272" t="str">
        <f t="shared" si="86"/>
        <v/>
      </c>
    </row>
    <row r="2270" spans="1:28" s="271" customFormat="1" ht="20.25">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84"/>
        <v/>
      </c>
      <c r="T2270" s="224" t="str">
        <f ca="1">IF(B2270="","",IF(ISERROR(MATCH($J2270,SorP!$B$1:$B$6230,0)),"",INDIRECT("'SorP'!$A$"&amp;MATCH($J2270,SorP!$B$1:$B$6230,0))))</f>
        <v/>
      </c>
      <c r="U2270" s="239"/>
      <c r="V2270" s="269" t="e">
        <f>IF(C2270="",NA(),MATCH($B2270&amp;$C2270,'Smelter Look-up'!$J:$J,0))</f>
        <v>#N/A</v>
      </c>
      <c r="W2270" s="270"/>
      <c r="X2270" s="270">
        <f t="shared" ca="1" si="85"/>
        <v>0</v>
      </c>
      <c r="Y2270" s="270"/>
      <c r="Z2270" s="270"/>
      <c r="AB2270" s="272" t="str">
        <f t="shared" si="86"/>
        <v/>
      </c>
    </row>
    <row r="2271" spans="1:28" s="271" customFormat="1" ht="20.25">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84"/>
        <v/>
      </c>
      <c r="T2271" s="224" t="str">
        <f ca="1">IF(B2271="","",IF(ISERROR(MATCH($J2271,SorP!$B$1:$B$6230,0)),"",INDIRECT("'SorP'!$A$"&amp;MATCH($J2271,SorP!$B$1:$B$6230,0))))</f>
        <v/>
      </c>
      <c r="U2271" s="239"/>
      <c r="V2271" s="269" t="e">
        <f>IF(C2271="",NA(),MATCH($B2271&amp;$C2271,'Smelter Look-up'!$J:$J,0))</f>
        <v>#N/A</v>
      </c>
      <c r="W2271" s="270"/>
      <c r="X2271" s="270">
        <f t="shared" ca="1" si="85"/>
        <v>0</v>
      </c>
      <c r="Y2271" s="270"/>
      <c r="Z2271" s="270"/>
      <c r="AB2271" s="272" t="str">
        <f t="shared" si="86"/>
        <v/>
      </c>
    </row>
    <row r="2272" spans="1:28" s="271" customFormat="1" ht="20.25">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84"/>
        <v/>
      </c>
      <c r="T2272" s="224" t="str">
        <f ca="1">IF(B2272="","",IF(ISERROR(MATCH($J2272,SorP!$B$1:$B$6230,0)),"",INDIRECT("'SorP'!$A$"&amp;MATCH($J2272,SorP!$B$1:$B$6230,0))))</f>
        <v/>
      </c>
      <c r="U2272" s="239"/>
      <c r="V2272" s="269" t="e">
        <f>IF(C2272="",NA(),MATCH($B2272&amp;$C2272,'Smelter Look-up'!$J:$J,0))</f>
        <v>#N/A</v>
      </c>
      <c r="W2272" s="270"/>
      <c r="X2272" s="270">
        <f t="shared" ca="1" si="85"/>
        <v>0</v>
      </c>
      <c r="Y2272" s="270"/>
      <c r="Z2272" s="270"/>
      <c r="AB2272" s="272" t="str">
        <f t="shared" si="86"/>
        <v/>
      </c>
    </row>
    <row r="2273" spans="1:28" s="271" customFormat="1" ht="20.25">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84"/>
        <v/>
      </c>
      <c r="T2273" s="224" t="str">
        <f ca="1">IF(B2273="","",IF(ISERROR(MATCH($J2273,SorP!$B$1:$B$6230,0)),"",INDIRECT("'SorP'!$A$"&amp;MATCH($J2273,SorP!$B$1:$B$6230,0))))</f>
        <v/>
      </c>
      <c r="U2273" s="239"/>
      <c r="V2273" s="269" t="e">
        <f>IF(C2273="",NA(),MATCH($B2273&amp;$C2273,'Smelter Look-up'!$J:$J,0))</f>
        <v>#N/A</v>
      </c>
      <c r="W2273" s="270"/>
      <c r="X2273" s="270">
        <f t="shared" ca="1" si="85"/>
        <v>0</v>
      </c>
      <c r="Y2273" s="270"/>
      <c r="Z2273" s="270"/>
      <c r="AB2273" s="272" t="str">
        <f t="shared" si="86"/>
        <v/>
      </c>
    </row>
    <row r="2274" spans="1:28" s="271" customFormat="1" ht="20.25">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84"/>
        <v/>
      </c>
      <c r="T2274" s="224" t="str">
        <f ca="1">IF(B2274="","",IF(ISERROR(MATCH($J2274,SorP!$B$1:$B$6230,0)),"",INDIRECT("'SorP'!$A$"&amp;MATCH($J2274,SorP!$B$1:$B$6230,0))))</f>
        <v/>
      </c>
      <c r="U2274" s="239"/>
      <c r="V2274" s="269" t="e">
        <f>IF(C2274="",NA(),MATCH($B2274&amp;$C2274,'Smelter Look-up'!$J:$J,0))</f>
        <v>#N/A</v>
      </c>
      <c r="W2274" s="270"/>
      <c r="X2274" s="270">
        <f t="shared" ca="1" si="85"/>
        <v>0</v>
      </c>
      <c r="Y2274" s="270"/>
      <c r="Z2274" s="270"/>
      <c r="AB2274" s="272" t="str">
        <f t="shared" si="86"/>
        <v/>
      </c>
    </row>
    <row r="2275" spans="1:28" s="271" customFormat="1" ht="20.25">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84"/>
        <v/>
      </c>
      <c r="T2275" s="224" t="str">
        <f ca="1">IF(B2275="","",IF(ISERROR(MATCH($J2275,SorP!$B$1:$B$6230,0)),"",INDIRECT("'SorP'!$A$"&amp;MATCH($J2275,SorP!$B$1:$B$6230,0))))</f>
        <v/>
      </c>
      <c r="U2275" s="239"/>
      <c r="V2275" s="269" t="e">
        <f>IF(C2275="",NA(),MATCH($B2275&amp;$C2275,'Smelter Look-up'!$J:$J,0))</f>
        <v>#N/A</v>
      </c>
      <c r="W2275" s="270"/>
      <c r="X2275" s="270">
        <f t="shared" ca="1" si="85"/>
        <v>0</v>
      </c>
      <c r="Y2275" s="270"/>
      <c r="Z2275" s="270"/>
      <c r="AB2275" s="272" t="str">
        <f t="shared" si="86"/>
        <v/>
      </c>
    </row>
    <row r="2276" spans="1:28" s="271" customFormat="1" ht="20.25">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ca="1" si="84"/>
        <v/>
      </c>
      <c r="T2276" s="224" t="str">
        <f ca="1">IF(B2276="","",IF(ISERROR(MATCH($J2276,SorP!$B$1:$B$6230,0)),"",INDIRECT("'SorP'!$A$"&amp;MATCH($J2276,SorP!$B$1:$B$6230,0))))</f>
        <v/>
      </c>
      <c r="U2276" s="239"/>
      <c r="V2276" s="269" t="e">
        <f>IF(C2276="",NA(),MATCH($B2276&amp;$C2276,'Smelter Look-up'!$J:$J,0))</f>
        <v>#N/A</v>
      </c>
      <c r="W2276" s="270"/>
      <c r="X2276" s="270">
        <f t="shared" ca="1" si="85"/>
        <v>0</v>
      </c>
      <c r="Y2276" s="270"/>
      <c r="Z2276" s="270"/>
      <c r="AB2276" s="272" t="str">
        <f t="shared" si="86"/>
        <v/>
      </c>
    </row>
    <row r="2277" spans="1:28" s="271" customFormat="1" ht="20.25">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ref="S2277:S2340" ca="1" si="87">IF(B2277="","",IF(ISERROR(MATCH($E2277,CL,0)),"Unknown",INDIRECT("'C'!$A$"&amp;MATCH($E2277,CL,0)+1)))</f>
        <v/>
      </c>
      <c r="T2277" s="224" t="str">
        <f ca="1">IF(B2277="","",IF(ISERROR(MATCH($J2277,SorP!$B$1:$B$6230,0)),"",INDIRECT("'SorP'!$A$"&amp;MATCH($J2277,SorP!$B$1:$B$6230,0))))</f>
        <v/>
      </c>
      <c r="U2277" s="239"/>
      <c r="V2277" s="269" t="e">
        <f>IF(C2277="",NA(),MATCH($B2277&amp;$C2277,'Smelter Look-up'!$J:$J,0))</f>
        <v>#N/A</v>
      </c>
      <c r="W2277" s="270"/>
      <c r="X2277" s="270">
        <f t="shared" ref="X2277:X2340" ca="1" si="88">IF(AND(C2277="Smelter not listed",OR(LEN(D2277)=0,LEN(E2277)=0)),1,0)</f>
        <v>0</v>
      </c>
      <c r="Y2277" s="270"/>
      <c r="Z2277" s="270"/>
      <c r="AB2277" s="272" t="str">
        <f t="shared" ref="AB2277:AB2340" si="89">B2277&amp;C2277</f>
        <v/>
      </c>
    </row>
    <row r="2278" spans="1:28" s="271" customFormat="1" ht="20.25">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87"/>
        <v/>
      </c>
      <c r="T2278" s="224" t="str">
        <f ca="1">IF(B2278="","",IF(ISERROR(MATCH($J2278,SorP!$B$1:$B$6230,0)),"",INDIRECT("'SorP'!$A$"&amp;MATCH($J2278,SorP!$B$1:$B$6230,0))))</f>
        <v/>
      </c>
      <c r="U2278" s="239"/>
      <c r="V2278" s="269" t="e">
        <f>IF(C2278="",NA(),MATCH($B2278&amp;$C2278,'Smelter Look-up'!$J:$J,0))</f>
        <v>#N/A</v>
      </c>
      <c r="W2278" s="270"/>
      <c r="X2278" s="270">
        <f t="shared" ca="1" si="88"/>
        <v>0</v>
      </c>
      <c r="Y2278" s="270"/>
      <c r="Z2278" s="270"/>
      <c r="AB2278" s="272" t="str">
        <f t="shared" si="89"/>
        <v/>
      </c>
    </row>
    <row r="2279" spans="1:28" s="271" customFormat="1" ht="20.25">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87"/>
        <v/>
      </c>
      <c r="T2279" s="224" t="str">
        <f ca="1">IF(B2279="","",IF(ISERROR(MATCH($J2279,SorP!$B$1:$B$6230,0)),"",INDIRECT("'SorP'!$A$"&amp;MATCH($J2279,SorP!$B$1:$B$6230,0))))</f>
        <v/>
      </c>
      <c r="U2279" s="239"/>
      <c r="V2279" s="269" t="e">
        <f>IF(C2279="",NA(),MATCH($B2279&amp;$C2279,'Smelter Look-up'!$J:$J,0))</f>
        <v>#N/A</v>
      </c>
      <c r="W2279" s="270"/>
      <c r="X2279" s="270">
        <f t="shared" ca="1" si="88"/>
        <v>0</v>
      </c>
      <c r="Y2279" s="270"/>
      <c r="Z2279" s="270"/>
      <c r="AB2279" s="272" t="str">
        <f t="shared" si="89"/>
        <v/>
      </c>
    </row>
    <row r="2280" spans="1:28" s="271" customFormat="1" ht="20.25">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87"/>
        <v/>
      </c>
      <c r="T2280" s="224" t="str">
        <f ca="1">IF(B2280="","",IF(ISERROR(MATCH($J2280,SorP!$B$1:$B$6230,0)),"",INDIRECT("'SorP'!$A$"&amp;MATCH($J2280,SorP!$B$1:$B$6230,0))))</f>
        <v/>
      </c>
      <c r="U2280" s="239"/>
      <c r="V2280" s="269" t="e">
        <f>IF(C2280="",NA(),MATCH($B2280&amp;$C2280,'Smelter Look-up'!$J:$J,0))</f>
        <v>#N/A</v>
      </c>
      <c r="W2280" s="270"/>
      <c r="X2280" s="270">
        <f t="shared" ca="1" si="88"/>
        <v>0</v>
      </c>
      <c r="Y2280" s="270"/>
      <c r="Z2280" s="270"/>
      <c r="AB2280" s="272" t="str">
        <f t="shared" si="89"/>
        <v/>
      </c>
    </row>
    <row r="2281" spans="1:28" s="271" customFormat="1" ht="20.25">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87"/>
        <v/>
      </c>
      <c r="T2281" s="224" t="str">
        <f ca="1">IF(B2281="","",IF(ISERROR(MATCH($J2281,SorP!$B$1:$B$6230,0)),"",INDIRECT("'SorP'!$A$"&amp;MATCH($J2281,SorP!$B$1:$B$6230,0))))</f>
        <v/>
      </c>
      <c r="U2281" s="239"/>
      <c r="V2281" s="269" t="e">
        <f>IF(C2281="",NA(),MATCH($B2281&amp;$C2281,'Smelter Look-up'!$J:$J,0))</f>
        <v>#N/A</v>
      </c>
      <c r="W2281" s="270"/>
      <c r="X2281" s="270">
        <f t="shared" ca="1" si="88"/>
        <v>0</v>
      </c>
      <c r="Y2281" s="270"/>
      <c r="Z2281" s="270"/>
      <c r="AB2281" s="272" t="str">
        <f t="shared" si="89"/>
        <v/>
      </c>
    </row>
    <row r="2282" spans="1:28" s="271" customFormat="1" ht="20.25">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87"/>
        <v/>
      </c>
      <c r="T2282" s="224" t="str">
        <f ca="1">IF(B2282="","",IF(ISERROR(MATCH($J2282,SorP!$B$1:$B$6230,0)),"",INDIRECT("'SorP'!$A$"&amp;MATCH($J2282,SorP!$B$1:$B$6230,0))))</f>
        <v/>
      </c>
      <c r="U2282" s="239"/>
      <c r="V2282" s="269" t="e">
        <f>IF(C2282="",NA(),MATCH($B2282&amp;$C2282,'Smelter Look-up'!$J:$J,0))</f>
        <v>#N/A</v>
      </c>
      <c r="W2282" s="270"/>
      <c r="X2282" s="270">
        <f t="shared" ca="1" si="88"/>
        <v>0</v>
      </c>
      <c r="Y2282" s="270"/>
      <c r="Z2282" s="270"/>
      <c r="AB2282" s="272" t="str">
        <f t="shared" si="89"/>
        <v/>
      </c>
    </row>
    <row r="2283" spans="1:28" s="271" customFormat="1" ht="20.25">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87"/>
        <v/>
      </c>
      <c r="T2283" s="224" t="str">
        <f ca="1">IF(B2283="","",IF(ISERROR(MATCH($J2283,SorP!$B$1:$B$6230,0)),"",INDIRECT("'SorP'!$A$"&amp;MATCH($J2283,SorP!$B$1:$B$6230,0))))</f>
        <v/>
      </c>
      <c r="U2283" s="239"/>
      <c r="V2283" s="269" t="e">
        <f>IF(C2283="",NA(),MATCH($B2283&amp;$C2283,'Smelter Look-up'!$J:$J,0))</f>
        <v>#N/A</v>
      </c>
      <c r="W2283" s="270"/>
      <c r="X2283" s="270">
        <f t="shared" ca="1" si="88"/>
        <v>0</v>
      </c>
      <c r="Y2283" s="270"/>
      <c r="Z2283" s="270"/>
      <c r="AB2283" s="272" t="str">
        <f t="shared" si="89"/>
        <v/>
      </c>
    </row>
    <row r="2284" spans="1:28" s="271" customFormat="1" ht="20.25">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87"/>
        <v/>
      </c>
      <c r="T2284" s="224" t="str">
        <f ca="1">IF(B2284="","",IF(ISERROR(MATCH($J2284,SorP!$B$1:$B$6230,0)),"",INDIRECT("'SorP'!$A$"&amp;MATCH($J2284,SorP!$B$1:$B$6230,0))))</f>
        <v/>
      </c>
      <c r="U2284" s="239"/>
      <c r="V2284" s="269" t="e">
        <f>IF(C2284="",NA(),MATCH($B2284&amp;$C2284,'Smelter Look-up'!$J:$J,0))</f>
        <v>#N/A</v>
      </c>
      <c r="W2284" s="270"/>
      <c r="X2284" s="270">
        <f t="shared" ca="1" si="88"/>
        <v>0</v>
      </c>
      <c r="Y2284" s="270"/>
      <c r="Z2284" s="270"/>
      <c r="AB2284" s="272" t="str">
        <f t="shared" si="89"/>
        <v/>
      </c>
    </row>
    <row r="2285" spans="1:28" s="271" customFormat="1" ht="20.25">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87"/>
        <v/>
      </c>
      <c r="T2285" s="224" t="str">
        <f ca="1">IF(B2285="","",IF(ISERROR(MATCH($J2285,SorP!$B$1:$B$6230,0)),"",INDIRECT("'SorP'!$A$"&amp;MATCH($J2285,SorP!$B$1:$B$6230,0))))</f>
        <v/>
      </c>
      <c r="U2285" s="239"/>
      <c r="V2285" s="269" t="e">
        <f>IF(C2285="",NA(),MATCH($B2285&amp;$C2285,'Smelter Look-up'!$J:$J,0))</f>
        <v>#N/A</v>
      </c>
      <c r="W2285" s="270"/>
      <c r="X2285" s="270">
        <f t="shared" ca="1" si="88"/>
        <v>0</v>
      </c>
      <c r="Y2285" s="270"/>
      <c r="Z2285" s="270"/>
      <c r="AB2285" s="272" t="str">
        <f t="shared" si="89"/>
        <v/>
      </c>
    </row>
    <row r="2286" spans="1:28" s="271" customFormat="1" ht="20.25">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87"/>
        <v/>
      </c>
      <c r="T2286" s="224" t="str">
        <f ca="1">IF(B2286="","",IF(ISERROR(MATCH($J2286,SorP!$B$1:$B$6230,0)),"",INDIRECT("'SorP'!$A$"&amp;MATCH($J2286,SorP!$B$1:$B$6230,0))))</f>
        <v/>
      </c>
      <c r="U2286" s="239"/>
      <c r="V2286" s="269" t="e">
        <f>IF(C2286="",NA(),MATCH($B2286&amp;$C2286,'Smelter Look-up'!$J:$J,0))</f>
        <v>#N/A</v>
      </c>
      <c r="W2286" s="270"/>
      <c r="X2286" s="270">
        <f t="shared" ca="1" si="88"/>
        <v>0</v>
      </c>
      <c r="Y2286" s="270"/>
      <c r="Z2286" s="270"/>
      <c r="AB2286" s="272" t="str">
        <f t="shared" si="89"/>
        <v/>
      </c>
    </row>
    <row r="2287" spans="1:28" s="271" customFormat="1" ht="20.25">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87"/>
        <v/>
      </c>
      <c r="T2287" s="224" t="str">
        <f ca="1">IF(B2287="","",IF(ISERROR(MATCH($J2287,SorP!$B$1:$B$6230,0)),"",INDIRECT("'SorP'!$A$"&amp;MATCH($J2287,SorP!$B$1:$B$6230,0))))</f>
        <v/>
      </c>
      <c r="U2287" s="239"/>
      <c r="V2287" s="269" t="e">
        <f>IF(C2287="",NA(),MATCH($B2287&amp;$C2287,'Smelter Look-up'!$J:$J,0))</f>
        <v>#N/A</v>
      </c>
      <c r="W2287" s="270"/>
      <c r="X2287" s="270">
        <f t="shared" ca="1" si="88"/>
        <v>0</v>
      </c>
      <c r="Y2287" s="270"/>
      <c r="Z2287" s="270"/>
      <c r="AB2287" s="272" t="str">
        <f t="shared" si="89"/>
        <v/>
      </c>
    </row>
    <row r="2288" spans="1:28" s="271" customFormat="1" ht="20.25">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87"/>
        <v/>
      </c>
      <c r="T2288" s="224" t="str">
        <f ca="1">IF(B2288="","",IF(ISERROR(MATCH($J2288,SorP!$B$1:$B$6230,0)),"",INDIRECT("'SorP'!$A$"&amp;MATCH($J2288,SorP!$B$1:$B$6230,0))))</f>
        <v/>
      </c>
      <c r="U2288" s="239"/>
      <c r="V2288" s="269" t="e">
        <f>IF(C2288="",NA(),MATCH($B2288&amp;$C2288,'Smelter Look-up'!$J:$J,0))</f>
        <v>#N/A</v>
      </c>
      <c r="W2288" s="270"/>
      <c r="X2288" s="270">
        <f t="shared" ca="1" si="88"/>
        <v>0</v>
      </c>
      <c r="Y2288" s="270"/>
      <c r="Z2288" s="270"/>
      <c r="AB2288" s="272" t="str">
        <f t="shared" si="89"/>
        <v/>
      </c>
    </row>
    <row r="2289" spans="1:28" s="271" customFormat="1" ht="20.25">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87"/>
        <v/>
      </c>
      <c r="T2289" s="224" t="str">
        <f ca="1">IF(B2289="","",IF(ISERROR(MATCH($J2289,SorP!$B$1:$B$6230,0)),"",INDIRECT("'SorP'!$A$"&amp;MATCH($J2289,SorP!$B$1:$B$6230,0))))</f>
        <v/>
      </c>
      <c r="U2289" s="239"/>
      <c r="V2289" s="269" t="e">
        <f>IF(C2289="",NA(),MATCH($B2289&amp;$C2289,'Smelter Look-up'!$J:$J,0))</f>
        <v>#N/A</v>
      </c>
      <c r="W2289" s="270"/>
      <c r="X2289" s="270">
        <f t="shared" ca="1" si="88"/>
        <v>0</v>
      </c>
      <c r="Y2289" s="270"/>
      <c r="Z2289" s="270"/>
      <c r="AB2289" s="272" t="str">
        <f t="shared" si="89"/>
        <v/>
      </c>
    </row>
    <row r="2290" spans="1:28" s="271" customFormat="1" ht="20.25">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87"/>
        <v/>
      </c>
      <c r="T2290" s="224" t="str">
        <f ca="1">IF(B2290="","",IF(ISERROR(MATCH($J2290,SorP!$B$1:$B$6230,0)),"",INDIRECT("'SorP'!$A$"&amp;MATCH($J2290,SorP!$B$1:$B$6230,0))))</f>
        <v/>
      </c>
      <c r="U2290" s="239"/>
      <c r="V2290" s="269" t="e">
        <f>IF(C2290="",NA(),MATCH($B2290&amp;$C2290,'Smelter Look-up'!$J:$J,0))</f>
        <v>#N/A</v>
      </c>
      <c r="W2290" s="270"/>
      <c r="X2290" s="270">
        <f t="shared" ca="1" si="88"/>
        <v>0</v>
      </c>
      <c r="Y2290" s="270"/>
      <c r="Z2290" s="270"/>
      <c r="AB2290" s="272" t="str">
        <f t="shared" si="89"/>
        <v/>
      </c>
    </row>
    <row r="2291" spans="1:28" s="271" customFormat="1" ht="20.25">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87"/>
        <v/>
      </c>
      <c r="T2291" s="224" t="str">
        <f ca="1">IF(B2291="","",IF(ISERROR(MATCH($J2291,SorP!$B$1:$B$6230,0)),"",INDIRECT("'SorP'!$A$"&amp;MATCH($J2291,SorP!$B$1:$B$6230,0))))</f>
        <v/>
      </c>
      <c r="U2291" s="239"/>
      <c r="V2291" s="269" t="e">
        <f>IF(C2291="",NA(),MATCH($B2291&amp;$C2291,'Smelter Look-up'!$J:$J,0))</f>
        <v>#N/A</v>
      </c>
      <c r="W2291" s="270"/>
      <c r="X2291" s="270">
        <f t="shared" ca="1" si="88"/>
        <v>0</v>
      </c>
      <c r="Y2291" s="270"/>
      <c r="Z2291" s="270"/>
      <c r="AB2291" s="272" t="str">
        <f t="shared" si="89"/>
        <v/>
      </c>
    </row>
    <row r="2292" spans="1:28" s="271" customFormat="1" ht="20.25">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87"/>
        <v/>
      </c>
      <c r="T2292" s="224" t="str">
        <f ca="1">IF(B2292="","",IF(ISERROR(MATCH($J2292,SorP!$B$1:$B$6230,0)),"",INDIRECT("'SorP'!$A$"&amp;MATCH($J2292,SorP!$B$1:$B$6230,0))))</f>
        <v/>
      </c>
      <c r="U2292" s="239"/>
      <c r="V2292" s="269" t="e">
        <f>IF(C2292="",NA(),MATCH($B2292&amp;$C2292,'Smelter Look-up'!$J:$J,0))</f>
        <v>#N/A</v>
      </c>
      <c r="W2292" s="270"/>
      <c r="X2292" s="270">
        <f t="shared" ca="1" si="88"/>
        <v>0</v>
      </c>
      <c r="Y2292" s="270"/>
      <c r="Z2292" s="270"/>
      <c r="AB2292" s="272" t="str">
        <f t="shared" si="89"/>
        <v/>
      </c>
    </row>
    <row r="2293" spans="1:28" s="271" customFormat="1" ht="20.25">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87"/>
        <v/>
      </c>
      <c r="T2293" s="224" t="str">
        <f ca="1">IF(B2293="","",IF(ISERROR(MATCH($J2293,SorP!$B$1:$B$6230,0)),"",INDIRECT("'SorP'!$A$"&amp;MATCH($J2293,SorP!$B$1:$B$6230,0))))</f>
        <v/>
      </c>
      <c r="U2293" s="239"/>
      <c r="V2293" s="269" t="e">
        <f>IF(C2293="",NA(),MATCH($B2293&amp;$C2293,'Smelter Look-up'!$J:$J,0))</f>
        <v>#N/A</v>
      </c>
      <c r="W2293" s="270"/>
      <c r="X2293" s="270">
        <f t="shared" ca="1" si="88"/>
        <v>0</v>
      </c>
      <c r="Y2293" s="270"/>
      <c r="Z2293" s="270"/>
      <c r="AB2293" s="272" t="str">
        <f t="shared" si="89"/>
        <v/>
      </c>
    </row>
    <row r="2294" spans="1:28" s="271" customFormat="1" ht="20.25">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87"/>
        <v/>
      </c>
      <c r="T2294" s="224" t="str">
        <f ca="1">IF(B2294="","",IF(ISERROR(MATCH($J2294,SorP!$B$1:$B$6230,0)),"",INDIRECT("'SorP'!$A$"&amp;MATCH($J2294,SorP!$B$1:$B$6230,0))))</f>
        <v/>
      </c>
      <c r="U2294" s="239"/>
      <c r="V2294" s="269" t="e">
        <f>IF(C2294="",NA(),MATCH($B2294&amp;$C2294,'Smelter Look-up'!$J:$J,0))</f>
        <v>#N/A</v>
      </c>
      <c r="W2294" s="270"/>
      <c r="X2294" s="270">
        <f t="shared" ca="1" si="88"/>
        <v>0</v>
      </c>
      <c r="Y2294" s="270"/>
      <c r="Z2294" s="270"/>
      <c r="AB2294" s="272" t="str">
        <f t="shared" si="89"/>
        <v/>
      </c>
    </row>
    <row r="2295" spans="1:28" s="271" customFormat="1" ht="20.25">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87"/>
        <v/>
      </c>
      <c r="T2295" s="224" t="str">
        <f ca="1">IF(B2295="","",IF(ISERROR(MATCH($J2295,SorP!$B$1:$B$6230,0)),"",INDIRECT("'SorP'!$A$"&amp;MATCH($J2295,SorP!$B$1:$B$6230,0))))</f>
        <v/>
      </c>
      <c r="U2295" s="239"/>
      <c r="V2295" s="269" t="e">
        <f>IF(C2295="",NA(),MATCH($B2295&amp;$C2295,'Smelter Look-up'!$J:$J,0))</f>
        <v>#N/A</v>
      </c>
      <c r="W2295" s="270"/>
      <c r="X2295" s="270">
        <f t="shared" ca="1" si="88"/>
        <v>0</v>
      </c>
      <c r="Y2295" s="270"/>
      <c r="Z2295" s="270"/>
      <c r="AB2295" s="272" t="str">
        <f t="shared" si="89"/>
        <v/>
      </c>
    </row>
    <row r="2296" spans="1:28" s="271" customFormat="1" ht="20.25">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87"/>
        <v/>
      </c>
      <c r="T2296" s="224" t="str">
        <f ca="1">IF(B2296="","",IF(ISERROR(MATCH($J2296,SorP!$B$1:$B$6230,0)),"",INDIRECT("'SorP'!$A$"&amp;MATCH($J2296,SorP!$B$1:$B$6230,0))))</f>
        <v/>
      </c>
      <c r="U2296" s="239"/>
      <c r="V2296" s="269" t="e">
        <f>IF(C2296="",NA(),MATCH($B2296&amp;$C2296,'Smelter Look-up'!$J:$J,0))</f>
        <v>#N/A</v>
      </c>
      <c r="W2296" s="270"/>
      <c r="X2296" s="270">
        <f t="shared" ca="1" si="88"/>
        <v>0</v>
      </c>
      <c r="Y2296" s="270"/>
      <c r="Z2296" s="270"/>
      <c r="AB2296" s="272" t="str">
        <f t="shared" si="89"/>
        <v/>
      </c>
    </row>
    <row r="2297" spans="1:28" s="271" customFormat="1" ht="20.25">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87"/>
        <v/>
      </c>
      <c r="T2297" s="224" t="str">
        <f ca="1">IF(B2297="","",IF(ISERROR(MATCH($J2297,SorP!$B$1:$B$6230,0)),"",INDIRECT("'SorP'!$A$"&amp;MATCH($J2297,SorP!$B$1:$B$6230,0))))</f>
        <v/>
      </c>
      <c r="U2297" s="239"/>
      <c r="V2297" s="269" t="e">
        <f>IF(C2297="",NA(),MATCH($B2297&amp;$C2297,'Smelter Look-up'!$J:$J,0))</f>
        <v>#N/A</v>
      </c>
      <c r="W2297" s="270"/>
      <c r="X2297" s="270">
        <f t="shared" ca="1" si="88"/>
        <v>0</v>
      </c>
      <c r="Y2297" s="270"/>
      <c r="Z2297" s="270"/>
      <c r="AB2297" s="272" t="str">
        <f t="shared" si="89"/>
        <v/>
      </c>
    </row>
    <row r="2298" spans="1:28" s="271" customFormat="1" ht="20.25">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87"/>
        <v/>
      </c>
      <c r="T2298" s="224" t="str">
        <f ca="1">IF(B2298="","",IF(ISERROR(MATCH($J2298,SorP!$B$1:$B$6230,0)),"",INDIRECT("'SorP'!$A$"&amp;MATCH($J2298,SorP!$B$1:$B$6230,0))))</f>
        <v/>
      </c>
      <c r="U2298" s="239"/>
      <c r="V2298" s="269" t="e">
        <f>IF(C2298="",NA(),MATCH($B2298&amp;$C2298,'Smelter Look-up'!$J:$J,0))</f>
        <v>#N/A</v>
      </c>
      <c r="W2298" s="270"/>
      <c r="X2298" s="270">
        <f t="shared" ca="1" si="88"/>
        <v>0</v>
      </c>
      <c r="Y2298" s="270"/>
      <c r="Z2298" s="270"/>
      <c r="AB2298" s="272" t="str">
        <f t="shared" si="89"/>
        <v/>
      </c>
    </row>
    <row r="2299" spans="1:28" s="271" customFormat="1" ht="20.25">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87"/>
        <v/>
      </c>
      <c r="T2299" s="224" t="str">
        <f ca="1">IF(B2299="","",IF(ISERROR(MATCH($J2299,SorP!$B$1:$B$6230,0)),"",INDIRECT("'SorP'!$A$"&amp;MATCH($J2299,SorP!$B$1:$B$6230,0))))</f>
        <v/>
      </c>
      <c r="U2299" s="239"/>
      <c r="V2299" s="269" t="e">
        <f>IF(C2299="",NA(),MATCH($B2299&amp;$C2299,'Smelter Look-up'!$J:$J,0))</f>
        <v>#N/A</v>
      </c>
      <c r="W2299" s="270"/>
      <c r="X2299" s="270">
        <f t="shared" ca="1" si="88"/>
        <v>0</v>
      </c>
      <c r="Y2299" s="270"/>
      <c r="Z2299" s="270"/>
      <c r="AB2299" s="272" t="str">
        <f t="shared" si="89"/>
        <v/>
      </c>
    </row>
    <row r="2300" spans="1:28" s="271" customFormat="1" ht="20.25">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87"/>
        <v/>
      </c>
      <c r="T2300" s="224" t="str">
        <f ca="1">IF(B2300="","",IF(ISERROR(MATCH($J2300,SorP!$B$1:$B$6230,0)),"",INDIRECT("'SorP'!$A$"&amp;MATCH($J2300,SorP!$B$1:$B$6230,0))))</f>
        <v/>
      </c>
      <c r="U2300" s="239"/>
      <c r="V2300" s="269" t="e">
        <f>IF(C2300="",NA(),MATCH($B2300&amp;$C2300,'Smelter Look-up'!$J:$J,0))</f>
        <v>#N/A</v>
      </c>
      <c r="W2300" s="270"/>
      <c r="X2300" s="270">
        <f t="shared" ca="1" si="88"/>
        <v>0</v>
      </c>
      <c r="Y2300" s="270"/>
      <c r="Z2300" s="270"/>
      <c r="AB2300" s="272" t="str">
        <f t="shared" si="89"/>
        <v/>
      </c>
    </row>
    <row r="2301" spans="1:28" s="271" customFormat="1" ht="20.25">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87"/>
        <v/>
      </c>
      <c r="T2301" s="224" t="str">
        <f ca="1">IF(B2301="","",IF(ISERROR(MATCH($J2301,SorP!$B$1:$B$6230,0)),"",INDIRECT("'SorP'!$A$"&amp;MATCH($J2301,SorP!$B$1:$B$6230,0))))</f>
        <v/>
      </c>
      <c r="U2301" s="239"/>
      <c r="V2301" s="269" t="e">
        <f>IF(C2301="",NA(),MATCH($B2301&amp;$C2301,'Smelter Look-up'!$J:$J,0))</f>
        <v>#N/A</v>
      </c>
      <c r="W2301" s="270"/>
      <c r="X2301" s="270">
        <f t="shared" ca="1" si="88"/>
        <v>0</v>
      </c>
      <c r="Y2301" s="270"/>
      <c r="Z2301" s="270"/>
      <c r="AB2301" s="272" t="str">
        <f t="shared" si="89"/>
        <v/>
      </c>
    </row>
    <row r="2302" spans="1:28" s="271" customFormat="1" ht="20.25">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87"/>
        <v/>
      </c>
      <c r="T2302" s="224" t="str">
        <f ca="1">IF(B2302="","",IF(ISERROR(MATCH($J2302,SorP!$B$1:$B$6230,0)),"",INDIRECT("'SorP'!$A$"&amp;MATCH($J2302,SorP!$B$1:$B$6230,0))))</f>
        <v/>
      </c>
      <c r="U2302" s="239"/>
      <c r="V2302" s="269" t="e">
        <f>IF(C2302="",NA(),MATCH($B2302&amp;$C2302,'Smelter Look-up'!$J:$J,0))</f>
        <v>#N/A</v>
      </c>
      <c r="W2302" s="270"/>
      <c r="X2302" s="270">
        <f t="shared" ca="1" si="88"/>
        <v>0</v>
      </c>
      <c r="Y2302" s="270"/>
      <c r="Z2302" s="270"/>
      <c r="AB2302" s="272" t="str">
        <f t="shared" si="89"/>
        <v/>
      </c>
    </row>
    <row r="2303" spans="1:28" s="271" customFormat="1" ht="20.25">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87"/>
        <v/>
      </c>
      <c r="T2303" s="224" t="str">
        <f ca="1">IF(B2303="","",IF(ISERROR(MATCH($J2303,SorP!$B$1:$B$6230,0)),"",INDIRECT("'SorP'!$A$"&amp;MATCH($J2303,SorP!$B$1:$B$6230,0))))</f>
        <v/>
      </c>
      <c r="U2303" s="239"/>
      <c r="V2303" s="269" t="e">
        <f>IF(C2303="",NA(),MATCH($B2303&amp;$C2303,'Smelter Look-up'!$J:$J,0))</f>
        <v>#N/A</v>
      </c>
      <c r="W2303" s="270"/>
      <c r="X2303" s="270">
        <f t="shared" ca="1" si="88"/>
        <v>0</v>
      </c>
      <c r="Y2303" s="270"/>
      <c r="Z2303" s="270"/>
      <c r="AB2303" s="272" t="str">
        <f t="shared" si="89"/>
        <v/>
      </c>
    </row>
    <row r="2304" spans="1:28" s="271" customFormat="1" ht="20.25">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87"/>
        <v/>
      </c>
      <c r="T2304" s="224" t="str">
        <f ca="1">IF(B2304="","",IF(ISERROR(MATCH($J2304,SorP!$B$1:$B$6230,0)),"",INDIRECT("'SorP'!$A$"&amp;MATCH($J2304,SorP!$B$1:$B$6230,0))))</f>
        <v/>
      </c>
      <c r="U2304" s="239"/>
      <c r="V2304" s="269" t="e">
        <f>IF(C2304="",NA(),MATCH($B2304&amp;$C2304,'Smelter Look-up'!$J:$J,0))</f>
        <v>#N/A</v>
      </c>
      <c r="W2304" s="270"/>
      <c r="X2304" s="270">
        <f t="shared" ca="1" si="88"/>
        <v>0</v>
      </c>
      <c r="Y2304" s="270"/>
      <c r="Z2304" s="270"/>
      <c r="AB2304" s="272" t="str">
        <f t="shared" si="89"/>
        <v/>
      </c>
    </row>
    <row r="2305" spans="1:28" s="271" customFormat="1" ht="20.25">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87"/>
        <v/>
      </c>
      <c r="T2305" s="224" t="str">
        <f ca="1">IF(B2305="","",IF(ISERROR(MATCH($J2305,SorP!$B$1:$B$6230,0)),"",INDIRECT("'SorP'!$A$"&amp;MATCH($J2305,SorP!$B$1:$B$6230,0))))</f>
        <v/>
      </c>
      <c r="U2305" s="239"/>
      <c r="V2305" s="269" t="e">
        <f>IF(C2305="",NA(),MATCH($B2305&amp;$C2305,'Smelter Look-up'!$J:$J,0))</f>
        <v>#N/A</v>
      </c>
      <c r="W2305" s="270"/>
      <c r="X2305" s="270">
        <f t="shared" ca="1" si="88"/>
        <v>0</v>
      </c>
      <c r="Y2305" s="270"/>
      <c r="Z2305" s="270"/>
      <c r="AB2305" s="272" t="str">
        <f t="shared" si="89"/>
        <v/>
      </c>
    </row>
    <row r="2306" spans="1:28" s="271" customFormat="1" ht="20.25">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87"/>
        <v/>
      </c>
      <c r="T2306" s="224" t="str">
        <f ca="1">IF(B2306="","",IF(ISERROR(MATCH($J2306,SorP!$B$1:$B$6230,0)),"",INDIRECT("'SorP'!$A$"&amp;MATCH($J2306,SorP!$B$1:$B$6230,0))))</f>
        <v/>
      </c>
      <c r="U2306" s="239"/>
      <c r="V2306" s="269" t="e">
        <f>IF(C2306="",NA(),MATCH($B2306&amp;$C2306,'Smelter Look-up'!$J:$J,0))</f>
        <v>#N/A</v>
      </c>
      <c r="W2306" s="270"/>
      <c r="X2306" s="270">
        <f t="shared" ca="1" si="88"/>
        <v>0</v>
      </c>
      <c r="Y2306" s="270"/>
      <c r="Z2306" s="270"/>
      <c r="AB2306" s="272" t="str">
        <f t="shared" si="89"/>
        <v/>
      </c>
    </row>
    <row r="2307" spans="1:28" s="271" customFormat="1" ht="20.25">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87"/>
        <v/>
      </c>
      <c r="T2307" s="224" t="str">
        <f ca="1">IF(B2307="","",IF(ISERROR(MATCH($J2307,SorP!$B$1:$B$6230,0)),"",INDIRECT("'SorP'!$A$"&amp;MATCH($J2307,SorP!$B$1:$B$6230,0))))</f>
        <v/>
      </c>
      <c r="U2307" s="239"/>
      <c r="V2307" s="269" t="e">
        <f>IF(C2307="",NA(),MATCH($B2307&amp;$C2307,'Smelter Look-up'!$J:$J,0))</f>
        <v>#N/A</v>
      </c>
      <c r="W2307" s="270"/>
      <c r="X2307" s="270">
        <f t="shared" ca="1" si="88"/>
        <v>0</v>
      </c>
      <c r="Y2307" s="270"/>
      <c r="Z2307" s="270"/>
      <c r="AB2307" s="272" t="str">
        <f t="shared" si="89"/>
        <v/>
      </c>
    </row>
    <row r="2308" spans="1:28" s="271" customFormat="1" ht="20.25">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87"/>
        <v/>
      </c>
      <c r="T2308" s="224" t="str">
        <f ca="1">IF(B2308="","",IF(ISERROR(MATCH($J2308,SorP!$B$1:$B$6230,0)),"",INDIRECT("'SorP'!$A$"&amp;MATCH($J2308,SorP!$B$1:$B$6230,0))))</f>
        <v/>
      </c>
      <c r="U2308" s="239"/>
      <c r="V2308" s="269" t="e">
        <f>IF(C2308="",NA(),MATCH($B2308&amp;$C2308,'Smelter Look-up'!$J:$J,0))</f>
        <v>#N/A</v>
      </c>
      <c r="W2308" s="270"/>
      <c r="X2308" s="270">
        <f t="shared" ca="1" si="88"/>
        <v>0</v>
      </c>
      <c r="Y2308" s="270"/>
      <c r="Z2308" s="270"/>
      <c r="AB2308" s="272" t="str">
        <f t="shared" si="89"/>
        <v/>
      </c>
    </row>
    <row r="2309" spans="1:28" s="271" customFormat="1" ht="20.25">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87"/>
        <v/>
      </c>
      <c r="T2309" s="224" t="str">
        <f ca="1">IF(B2309="","",IF(ISERROR(MATCH($J2309,SorP!$B$1:$B$6230,0)),"",INDIRECT("'SorP'!$A$"&amp;MATCH($J2309,SorP!$B$1:$B$6230,0))))</f>
        <v/>
      </c>
      <c r="U2309" s="239"/>
      <c r="V2309" s="269" t="e">
        <f>IF(C2309="",NA(),MATCH($B2309&amp;$C2309,'Smelter Look-up'!$J:$J,0))</f>
        <v>#N/A</v>
      </c>
      <c r="W2309" s="270"/>
      <c r="X2309" s="270">
        <f t="shared" ca="1" si="88"/>
        <v>0</v>
      </c>
      <c r="Y2309" s="270"/>
      <c r="Z2309" s="270"/>
      <c r="AB2309" s="272" t="str">
        <f t="shared" si="89"/>
        <v/>
      </c>
    </row>
    <row r="2310" spans="1:28" s="271" customFormat="1" ht="20.25">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87"/>
        <v/>
      </c>
      <c r="T2310" s="224" t="str">
        <f ca="1">IF(B2310="","",IF(ISERROR(MATCH($J2310,SorP!$B$1:$B$6230,0)),"",INDIRECT("'SorP'!$A$"&amp;MATCH($J2310,SorP!$B$1:$B$6230,0))))</f>
        <v/>
      </c>
      <c r="U2310" s="239"/>
      <c r="V2310" s="269" t="e">
        <f>IF(C2310="",NA(),MATCH($B2310&amp;$C2310,'Smelter Look-up'!$J:$J,0))</f>
        <v>#N/A</v>
      </c>
      <c r="W2310" s="270"/>
      <c r="X2310" s="270">
        <f t="shared" ca="1" si="88"/>
        <v>0</v>
      </c>
      <c r="Y2310" s="270"/>
      <c r="Z2310" s="270"/>
      <c r="AB2310" s="272" t="str">
        <f t="shared" si="89"/>
        <v/>
      </c>
    </row>
    <row r="2311" spans="1:28" s="271" customFormat="1" ht="20.25">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87"/>
        <v/>
      </c>
      <c r="T2311" s="224" t="str">
        <f ca="1">IF(B2311="","",IF(ISERROR(MATCH($J2311,SorP!$B$1:$B$6230,0)),"",INDIRECT("'SorP'!$A$"&amp;MATCH($J2311,SorP!$B$1:$B$6230,0))))</f>
        <v/>
      </c>
      <c r="U2311" s="239"/>
      <c r="V2311" s="269" t="e">
        <f>IF(C2311="",NA(),MATCH($B2311&amp;$C2311,'Smelter Look-up'!$J:$J,0))</f>
        <v>#N/A</v>
      </c>
      <c r="W2311" s="270"/>
      <c r="X2311" s="270">
        <f t="shared" ca="1" si="88"/>
        <v>0</v>
      </c>
      <c r="Y2311" s="270"/>
      <c r="Z2311" s="270"/>
      <c r="AB2311" s="272" t="str">
        <f t="shared" si="89"/>
        <v/>
      </c>
    </row>
    <row r="2312" spans="1:28" s="271" customFormat="1" ht="20.25">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87"/>
        <v/>
      </c>
      <c r="T2312" s="224" t="str">
        <f ca="1">IF(B2312="","",IF(ISERROR(MATCH($J2312,SorP!$B$1:$B$6230,0)),"",INDIRECT("'SorP'!$A$"&amp;MATCH($J2312,SorP!$B$1:$B$6230,0))))</f>
        <v/>
      </c>
      <c r="U2312" s="239"/>
      <c r="V2312" s="269" t="e">
        <f>IF(C2312="",NA(),MATCH($B2312&amp;$C2312,'Smelter Look-up'!$J:$J,0))</f>
        <v>#N/A</v>
      </c>
      <c r="W2312" s="270"/>
      <c r="X2312" s="270">
        <f t="shared" ca="1" si="88"/>
        <v>0</v>
      </c>
      <c r="Y2312" s="270"/>
      <c r="Z2312" s="270"/>
      <c r="AB2312" s="272" t="str">
        <f t="shared" si="89"/>
        <v/>
      </c>
    </row>
    <row r="2313" spans="1:28" s="271" customFormat="1" ht="20.25">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87"/>
        <v/>
      </c>
      <c r="T2313" s="224" t="str">
        <f ca="1">IF(B2313="","",IF(ISERROR(MATCH($J2313,SorP!$B$1:$B$6230,0)),"",INDIRECT("'SorP'!$A$"&amp;MATCH($J2313,SorP!$B$1:$B$6230,0))))</f>
        <v/>
      </c>
      <c r="U2313" s="239"/>
      <c r="V2313" s="269" t="e">
        <f>IF(C2313="",NA(),MATCH($B2313&amp;$C2313,'Smelter Look-up'!$J:$J,0))</f>
        <v>#N/A</v>
      </c>
      <c r="W2313" s="270"/>
      <c r="X2313" s="270">
        <f t="shared" ca="1" si="88"/>
        <v>0</v>
      </c>
      <c r="Y2313" s="270"/>
      <c r="Z2313" s="270"/>
      <c r="AB2313" s="272" t="str">
        <f t="shared" si="89"/>
        <v/>
      </c>
    </row>
    <row r="2314" spans="1:28" s="271" customFormat="1" ht="20.25">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87"/>
        <v/>
      </c>
      <c r="T2314" s="224" t="str">
        <f ca="1">IF(B2314="","",IF(ISERROR(MATCH($J2314,SorP!$B$1:$B$6230,0)),"",INDIRECT("'SorP'!$A$"&amp;MATCH($J2314,SorP!$B$1:$B$6230,0))))</f>
        <v/>
      </c>
      <c r="U2314" s="239"/>
      <c r="V2314" s="269" t="e">
        <f>IF(C2314="",NA(),MATCH($B2314&amp;$C2314,'Smelter Look-up'!$J:$J,0))</f>
        <v>#N/A</v>
      </c>
      <c r="W2314" s="270"/>
      <c r="X2314" s="270">
        <f t="shared" ca="1" si="88"/>
        <v>0</v>
      </c>
      <c r="Y2314" s="270"/>
      <c r="Z2314" s="270"/>
      <c r="AB2314" s="272" t="str">
        <f t="shared" si="89"/>
        <v/>
      </c>
    </row>
    <row r="2315" spans="1:28" s="271" customFormat="1" ht="20.25">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87"/>
        <v/>
      </c>
      <c r="T2315" s="224" t="str">
        <f ca="1">IF(B2315="","",IF(ISERROR(MATCH($J2315,SorP!$B$1:$B$6230,0)),"",INDIRECT("'SorP'!$A$"&amp;MATCH($J2315,SorP!$B$1:$B$6230,0))))</f>
        <v/>
      </c>
      <c r="U2315" s="239"/>
      <c r="V2315" s="269" t="e">
        <f>IF(C2315="",NA(),MATCH($B2315&amp;$C2315,'Smelter Look-up'!$J:$J,0))</f>
        <v>#N/A</v>
      </c>
      <c r="W2315" s="270"/>
      <c r="X2315" s="270">
        <f t="shared" ca="1" si="88"/>
        <v>0</v>
      </c>
      <c r="Y2315" s="270"/>
      <c r="Z2315" s="270"/>
      <c r="AB2315" s="272" t="str">
        <f t="shared" si="89"/>
        <v/>
      </c>
    </row>
    <row r="2316" spans="1:28" s="271" customFormat="1" ht="20.25">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87"/>
        <v/>
      </c>
      <c r="T2316" s="224" t="str">
        <f ca="1">IF(B2316="","",IF(ISERROR(MATCH($J2316,SorP!$B$1:$B$6230,0)),"",INDIRECT("'SorP'!$A$"&amp;MATCH($J2316,SorP!$B$1:$B$6230,0))))</f>
        <v/>
      </c>
      <c r="U2316" s="239"/>
      <c r="V2316" s="269" t="e">
        <f>IF(C2316="",NA(),MATCH($B2316&amp;$C2316,'Smelter Look-up'!$J:$J,0))</f>
        <v>#N/A</v>
      </c>
      <c r="W2316" s="270"/>
      <c r="X2316" s="270">
        <f t="shared" ca="1" si="88"/>
        <v>0</v>
      </c>
      <c r="Y2316" s="270"/>
      <c r="Z2316" s="270"/>
      <c r="AB2316" s="272" t="str">
        <f t="shared" si="89"/>
        <v/>
      </c>
    </row>
    <row r="2317" spans="1:28" s="271" customFormat="1" ht="20.25">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87"/>
        <v/>
      </c>
      <c r="T2317" s="224" t="str">
        <f ca="1">IF(B2317="","",IF(ISERROR(MATCH($J2317,SorP!$B$1:$B$6230,0)),"",INDIRECT("'SorP'!$A$"&amp;MATCH($J2317,SorP!$B$1:$B$6230,0))))</f>
        <v/>
      </c>
      <c r="U2317" s="239"/>
      <c r="V2317" s="269" t="e">
        <f>IF(C2317="",NA(),MATCH($B2317&amp;$C2317,'Smelter Look-up'!$J:$J,0))</f>
        <v>#N/A</v>
      </c>
      <c r="W2317" s="270"/>
      <c r="X2317" s="270">
        <f t="shared" ca="1" si="88"/>
        <v>0</v>
      </c>
      <c r="Y2317" s="270"/>
      <c r="Z2317" s="270"/>
      <c r="AB2317" s="272" t="str">
        <f t="shared" si="89"/>
        <v/>
      </c>
    </row>
    <row r="2318" spans="1:28" s="271" customFormat="1" ht="20.25">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87"/>
        <v/>
      </c>
      <c r="T2318" s="224" t="str">
        <f ca="1">IF(B2318="","",IF(ISERROR(MATCH($J2318,SorP!$B$1:$B$6230,0)),"",INDIRECT("'SorP'!$A$"&amp;MATCH($J2318,SorP!$B$1:$B$6230,0))))</f>
        <v/>
      </c>
      <c r="U2318" s="239"/>
      <c r="V2318" s="269" t="e">
        <f>IF(C2318="",NA(),MATCH($B2318&amp;$C2318,'Smelter Look-up'!$J:$J,0))</f>
        <v>#N/A</v>
      </c>
      <c r="W2318" s="270"/>
      <c r="X2318" s="270">
        <f t="shared" ca="1" si="88"/>
        <v>0</v>
      </c>
      <c r="Y2318" s="270"/>
      <c r="Z2318" s="270"/>
      <c r="AB2318" s="272" t="str">
        <f t="shared" si="89"/>
        <v/>
      </c>
    </row>
    <row r="2319" spans="1:28" s="271" customFormat="1" ht="20.25">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87"/>
        <v/>
      </c>
      <c r="T2319" s="224" t="str">
        <f ca="1">IF(B2319="","",IF(ISERROR(MATCH($J2319,SorP!$B$1:$B$6230,0)),"",INDIRECT("'SorP'!$A$"&amp;MATCH($J2319,SorP!$B$1:$B$6230,0))))</f>
        <v/>
      </c>
      <c r="U2319" s="239"/>
      <c r="V2319" s="269" t="e">
        <f>IF(C2319="",NA(),MATCH($B2319&amp;$C2319,'Smelter Look-up'!$J:$J,0))</f>
        <v>#N/A</v>
      </c>
      <c r="W2319" s="270"/>
      <c r="X2319" s="270">
        <f t="shared" ca="1" si="88"/>
        <v>0</v>
      </c>
      <c r="Y2319" s="270"/>
      <c r="Z2319" s="270"/>
      <c r="AB2319" s="272" t="str">
        <f t="shared" si="89"/>
        <v/>
      </c>
    </row>
    <row r="2320" spans="1:28" s="271" customFormat="1" ht="20.25">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87"/>
        <v/>
      </c>
      <c r="T2320" s="224" t="str">
        <f ca="1">IF(B2320="","",IF(ISERROR(MATCH($J2320,SorP!$B$1:$B$6230,0)),"",INDIRECT("'SorP'!$A$"&amp;MATCH($J2320,SorP!$B$1:$B$6230,0))))</f>
        <v/>
      </c>
      <c r="U2320" s="239"/>
      <c r="V2320" s="269" t="e">
        <f>IF(C2320="",NA(),MATCH($B2320&amp;$C2320,'Smelter Look-up'!$J:$J,0))</f>
        <v>#N/A</v>
      </c>
      <c r="W2320" s="270"/>
      <c r="X2320" s="270">
        <f t="shared" ca="1" si="88"/>
        <v>0</v>
      </c>
      <c r="Y2320" s="270"/>
      <c r="Z2320" s="270"/>
      <c r="AB2320" s="272" t="str">
        <f t="shared" si="89"/>
        <v/>
      </c>
    </row>
    <row r="2321" spans="1:28" s="271" customFormat="1" ht="20.25">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87"/>
        <v/>
      </c>
      <c r="T2321" s="224" t="str">
        <f ca="1">IF(B2321="","",IF(ISERROR(MATCH($J2321,SorP!$B$1:$B$6230,0)),"",INDIRECT("'SorP'!$A$"&amp;MATCH($J2321,SorP!$B$1:$B$6230,0))))</f>
        <v/>
      </c>
      <c r="U2321" s="239"/>
      <c r="V2321" s="269" t="e">
        <f>IF(C2321="",NA(),MATCH($B2321&amp;$C2321,'Smelter Look-up'!$J:$J,0))</f>
        <v>#N/A</v>
      </c>
      <c r="W2321" s="270"/>
      <c r="X2321" s="270">
        <f t="shared" ca="1" si="88"/>
        <v>0</v>
      </c>
      <c r="Y2321" s="270"/>
      <c r="Z2321" s="270"/>
      <c r="AB2321" s="272" t="str">
        <f t="shared" si="89"/>
        <v/>
      </c>
    </row>
    <row r="2322" spans="1:28" s="271" customFormat="1" ht="20.25">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87"/>
        <v/>
      </c>
      <c r="T2322" s="224" t="str">
        <f ca="1">IF(B2322="","",IF(ISERROR(MATCH($J2322,SorP!$B$1:$B$6230,0)),"",INDIRECT("'SorP'!$A$"&amp;MATCH($J2322,SorP!$B$1:$B$6230,0))))</f>
        <v/>
      </c>
      <c r="U2322" s="239"/>
      <c r="V2322" s="269" t="e">
        <f>IF(C2322="",NA(),MATCH($B2322&amp;$C2322,'Smelter Look-up'!$J:$J,0))</f>
        <v>#N/A</v>
      </c>
      <c r="W2322" s="270"/>
      <c r="X2322" s="270">
        <f t="shared" ca="1" si="88"/>
        <v>0</v>
      </c>
      <c r="Y2322" s="270"/>
      <c r="Z2322" s="270"/>
      <c r="AB2322" s="272" t="str">
        <f t="shared" si="89"/>
        <v/>
      </c>
    </row>
    <row r="2323" spans="1:28" s="271" customFormat="1" ht="20.25">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87"/>
        <v/>
      </c>
      <c r="T2323" s="224" t="str">
        <f ca="1">IF(B2323="","",IF(ISERROR(MATCH($J2323,SorP!$B$1:$B$6230,0)),"",INDIRECT("'SorP'!$A$"&amp;MATCH($J2323,SorP!$B$1:$B$6230,0))))</f>
        <v/>
      </c>
      <c r="U2323" s="239"/>
      <c r="V2323" s="269" t="e">
        <f>IF(C2323="",NA(),MATCH($B2323&amp;$C2323,'Smelter Look-up'!$J:$J,0))</f>
        <v>#N/A</v>
      </c>
      <c r="W2323" s="270"/>
      <c r="X2323" s="270">
        <f t="shared" ca="1" si="88"/>
        <v>0</v>
      </c>
      <c r="Y2323" s="270"/>
      <c r="Z2323" s="270"/>
      <c r="AB2323" s="272" t="str">
        <f t="shared" si="89"/>
        <v/>
      </c>
    </row>
    <row r="2324" spans="1:28" s="271" customFormat="1" ht="20.25">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87"/>
        <v/>
      </c>
      <c r="T2324" s="224" t="str">
        <f ca="1">IF(B2324="","",IF(ISERROR(MATCH($J2324,SorP!$B$1:$B$6230,0)),"",INDIRECT("'SorP'!$A$"&amp;MATCH($J2324,SorP!$B$1:$B$6230,0))))</f>
        <v/>
      </c>
      <c r="U2324" s="239"/>
      <c r="V2324" s="269" t="e">
        <f>IF(C2324="",NA(),MATCH($B2324&amp;$C2324,'Smelter Look-up'!$J:$J,0))</f>
        <v>#N/A</v>
      </c>
      <c r="W2324" s="270"/>
      <c r="X2324" s="270">
        <f t="shared" ca="1" si="88"/>
        <v>0</v>
      </c>
      <c r="Y2324" s="270"/>
      <c r="Z2324" s="270"/>
      <c r="AB2324" s="272" t="str">
        <f t="shared" si="89"/>
        <v/>
      </c>
    </row>
    <row r="2325" spans="1:28" s="271" customFormat="1" ht="20.25">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87"/>
        <v/>
      </c>
      <c r="T2325" s="224" t="str">
        <f ca="1">IF(B2325="","",IF(ISERROR(MATCH($J2325,SorP!$B$1:$B$6230,0)),"",INDIRECT("'SorP'!$A$"&amp;MATCH($J2325,SorP!$B$1:$B$6230,0))))</f>
        <v/>
      </c>
      <c r="U2325" s="239"/>
      <c r="V2325" s="269" t="e">
        <f>IF(C2325="",NA(),MATCH($B2325&amp;$C2325,'Smelter Look-up'!$J:$J,0))</f>
        <v>#N/A</v>
      </c>
      <c r="W2325" s="270"/>
      <c r="X2325" s="270">
        <f t="shared" ca="1" si="88"/>
        <v>0</v>
      </c>
      <c r="Y2325" s="270"/>
      <c r="Z2325" s="270"/>
      <c r="AB2325" s="272" t="str">
        <f t="shared" si="89"/>
        <v/>
      </c>
    </row>
    <row r="2326" spans="1:28" s="271" customFormat="1" ht="20.25">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87"/>
        <v/>
      </c>
      <c r="T2326" s="224" t="str">
        <f ca="1">IF(B2326="","",IF(ISERROR(MATCH($J2326,SorP!$B$1:$B$6230,0)),"",INDIRECT("'SorP'!$A$"&amp;MATCH($J2326,SorP!$B$1:$B$6230,0))))</f>
        <v/>
      </c>
      <c r="U2326" s="239"/>
      <c r="V2326" s="269" t="e">
        <f>IF(C2326="",NA(),MATCH($B2326&amp;$C2326,'Smelter Look-up'!$J:$J,0))</f>
        <v>#N/A</v>
      </c>
      <c r="W2326" s="270"/>
      <c r="X2326" s="270">
        <f t="shared" ca="1" si="88"/>
        <v>0</v>
      </c>
      <c r="Y2326" s="270"/>
      <c r="Z2326" s="270"/>
      <c r="AB2326" s="272" t="str">
        <f t="shared" si="89"/>
        <v/>
      </c>
    </row>
    <row r="2327" spans="1:28" s="271" customFormat="1" ht="20.25">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87"/>
        <v/>
      </c>
      <c r="T2327" s="224" t="str">
        <f ca="1">IF(B2327="","",IF(ISERROR(MATCH($J2327,SorP!$B$1:$B$6230,0)),"",INDIRECT("'SorP'!$A$"&amp;MATCH($J2327,SorP!$B$1:$B$6230,0))))</f>
        <v/>
      </c>
      <c r="U2327" s="239"/>
      <c r="V2327" s="269" t="e">
        <f>IF(C2327="",NA(),MATCH($B2327&amp;$C2327,'Smelter Look-up'!$J:$J,0))</f>
        <v>#N/A</v>
      </c>
      <c r="W2327" s="270"/>
      <c r="X2327" s="270">
        <f t="shared" ca="1" si="88"/>
        <v>0</v>
      </c>
      <c r="Y2327" s="270"/>
      <c r="Z2327" s="270"/>
      <c r="AB2327" s="272" t="str">
        <f t="shared" si="89"/>
        <v/>
      </c>
    </row>
    <row r="2328" spans="1:28" s="271" customFormat="1" ht="20.25">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87"/>
        <v/>
      </c>
      <c r="T2328" s="224" t="str">
        <f ca="1">IF(B2328="","",IF(ISERROR(MATCH($J2328,SorP!$B$1:$B$6230,0)),"",INDIRECT("'SorP'!$A$"&amp;MATCH($J2328,SorP!$B$1:$B$6230,0))))</f>
        <v/>
      </c>
      <c r="U2328" s="239"/>
      <c r="V2328" s="269" t="e">
        <f>IF(C2328="",NA(),MATCH($B2328&amp;$C2328,'Smelter Look-up'!$J:$J,0))</f>
        <v>#N/A</v>
      </c>
      <c r="W2328" s="270"/>
      <c r="X2328" s="270">
        <f t="shared" ca="1" si="88"/>
        <v>0</v>
      </c>
      <c r="Y2328" s="270"/>
      <c r="Z2328" s="270"/>
      <c r="AB2328" s="272" t="str">
        <f t="shared" si="89"/>
        <v/>
      </c>
    </row>
    <row r="2329" spans="1:28" s="271" customFormat="1" ht="20.25">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87"/>
        <v/>
      </c>
      <c r="T2329" s="224" t="str">
        <f ca="1">IF(B2329="","",IF(ISERROR(MATCH($J2329,SorP!$B$1:$B$6230,0)),"",INDIRECT("'SorP'!$A$"&amp;MATCH($J2329,SorP!$B$1:$B$6230,0))))</f>
        <v/>
      </c>
      <c r="U2329" s="239"/>
      <c r="V2329" s="269" t="e">
        <f>IF(C2329="",NA(),MATCH($B2329&amp;$C2329,'Smelter Look-up'!$J:$J,0))</f>
        <v>#N/A</v>
      </c>
      <c r="W2329" s="270"/>
      <c r="X2329" s="270">
        <f t="shared" ca="1" si="88"/>
        <v>0</v>
      </c>
      <c r="Y2329" s="270"/>
      <c r="Z2329" s="270"/>
      <c r="AB2329" s="272" t="str">
        <f t="shared" si="89"/>
        <v/>
      </c>
    </row>
    <row r="2330" spans="1:28" s="271" customFormat="1" ht="20.25">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87"/>
        <v/>
      </c>
      <c r="T2330" s="224" t="str">
        <f ca="1">IF(B2330="","",IF(ISERROR(MATCH($J2330,SorP!$B$1:$B$6230,0)),"",INDIRECT("'SorP'!$A$"&amp;MATCH($J2330,SorP!$B$1:$B$6230,0))))</f>
        <v/>
      </c>
      <c r="U2330" s="239"/>
      <c r="V2330" s="269" t="e">
        <f>IF(C2330="",NA(),MATCH($B2330&amp;$C2330,'Smelter Look-up'!$J:$J,0))</f>
        <v>#N/A</v>
      </c>
      <c r="W2330" s="270"/>
      <c r="X2330" s="270">
        <f t="shared" ca="1" si="88"/>
        <v>0</v>
      </c>
      <c r="Y2330" s="270"/>
      <c r="Z2330" s="270"/>
      <c r="AB2330" s="272" t="str">
        <f t="shared" si="89"/>
        <v/>
      </c>
    </row>
    <row r="2331" spans="1:28" s="271" customFormat="1" ht="20.25">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87"/>
        <v/>
      </c>
      <c r="T2331" s="224" t="str">
        <f ca="1">IF(B2331="","",IF(ISERROR(MATCH($J2331,SorP!$B$1:$B$6230,0)),"",INDIRECT("'SorP'!$A$"&amp;MATCH($J2331,SorP!$B$1:$B$6230,0))))</f>
        <v/>
      </c>
      <c r="U2331" s="239"/>
      <c r="V2331" s="269" t="e">
        <f>IF(C2331="",NA(),MATCH($B2331&amp;$C2331,'Smelter Look-up'!$J:$J,0))</f>
        <v>#N/A</v>
      </c>
      <c r="W2331" s="270"/>
      <c r="X2331" s="270">
        <f t="shared" ca="1" si="88"/>
        <v>0</v>
      </c>
      <c r="Y2331" s="270"/>
      <c r="Z2331" s="270"/>
      <c r="AB2331" s="272" t="str">
        <f t="shared" si="89"/>
        <v/>
      </c>
    </row>
    <row r="2332" spans="1:28" s="271" customFormat="1" ht="20.25">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87"/>
        <v/>
      </c>
      <c r="T2332" s="224" t="str">
        <f ca="1">IF(B2332="","",IF(ISERROR(MATCH($J2332,SorP!$B$1:$B$6230,0)),"",INDIRECT("'SorP'!$A$"&amp;MATCH($J2332,SorP!$B$1:$B$6230,0))))</f>
        <v/>
      </c>
      <c r="U2332" s="239"/>
      <c r="V2332" s="269" t="e">
        <f>IF(C2332="",NA(),MATCH($B2332&amp;$C2332,'Smelter Look-up'!$J:$J,0))</f>
        <v>#N/A</v>
      </c>
      <c r="W2332" s="270"/>
      <c r="X2332" s="270">
        <f t="shared" ca="1" si="88"/>
        <v>0</v>
      </c>
      <c r="Y2332" s="270"/>
      <c r="Z2332" s="270"/>
      <c r="AB2332" s="272" t="str">
        <f t="shared" si="89"/>
        <v/>
      </c>
    </row>
    <row r="2333" spans="1:28" s="271" customFormat="1" ht="20.25">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87"/>
        <v/>
      </c>
      <c r="T2333" s="224" t="str">
        <f ca="1">IF(B2333="","",IF(ISERROR(MATCH($J2333,SorP!$B$1:$B$6230,0)),"",INDIRECT("'SorP'!$A$"&amp;MATCH($J2333,SorP!$B$1:$B$6230,0))))</f>
        <v/>
      </c>
      <c r="U2333" s="239"/>
      <c r="V2333" s="269" t="e">
        <f>IF(C2333="",NA(),MATCH($B2333&amp;$C2333,'Smelter Look-up'!$J:$J,0))</f>
        <v>#N/A</v>
      </c>
      <c r="W2333" s="270"/>
      <c r="X2333" s="270">
        <f t="shared" ca="1" si="88"/>
        <v>0</v>
      </c>
      <c r="Y2333" s="270"/>
      <c r="Z2333" s="270"/>
      <c r="AB2333" s="272" t="str">
        <f t="shared" si="89"/>
        <v/>
      </c>
    </row>
    <row r="2334" spans="1:28" s="271" customFormat="1" ht="20.25">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87"/>
        <v/>
      </c>
      <c r="T2334" s="224" t="str">
        <f ca="1">IF(B2334="","",IF(ISERROR(MATCH($J2334,SorP!$B$1:$B$6230,0)),"",INDIRECT("'SorP'!$A$"&amp;MATCH($J2334,SorP!$B$1:$B$6230,0))))</f>
        <v/>
      </c>
      <c r="U2334" s="239"/>
      <c r="V2334" s="269" t="e">
        <f>IF(C2334="",NA(),MATCH($B2334&amp;$C2334,'Smelter Look-up'!$J:$J,0))</f>
        <v>#N/A</v>
      </c>
      <c r="W2334" s="270"/>
      <c r="X2334" s="270">
        <f t="shared" ca="1" si="88"/>
        <v>0</v>
      </c>
      <c r="Y2334" s="270"/>
      <c r="Z2334" s="270"/>
      <c r="AB2334" s="272" t="str">
        <f t="shared" si="89"/>
        <v/>
      </c>
    </row>
    <row r="2335" spans="1:28" s="271" customFormat="1" ht="20.25">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87"/>
        <v/>
      </c>
      <c r="T2335" s="224" t="str">
        <f ca="1">IF(B2335="","",IF(ISERROR(MATCH($J2335,SorP!$B$1:$B$6230,0)),"",INDIRECT("'SorP'!$A$"&amp;MATCH($J2335,SorP!$B$1:$B$6230,0))))</f>
        <v/>
      </c>
      <c r="U2335" s="239"/>
      <c r="V2335" s="269" t="e">
        <f>IF(C2335="",NA(),MATCH($B2335&amp;$C2335,'Smelter Look-up'!$J:$J,0))</f>
        <v>#N/A</v>
      </c>
      <c r="W2335" s="270"/>
      <c r="X2335" s="270">
        <f t="shared" ca="1" si="88"/>
        <v>0</v>
      </c>
      <c r="Y2335" s="270"/>
      <c r="Z2335" s="270"/>
      <c r="AB2335" s="272" t="str">
        <f t="shared" si="89"/>
        <v/>
      </c>
    </row>
    <row r="2336" spans="1:28" s="271" customFormat="1" ht="20.25">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87"/>
        <v/>
      </c>
      <c r="T2336" s="224" t="str">
        <f ca="1">IF(B2336="","",IF(ISERROR(MATCH($J2336,SorP!$B$1:$B$6230,0)),"",INDIRECT("'SorP'!$A$"&amp;MATCH($J2336,SorP!$B$1:$B$6230,0))))</f>
        <v/>
      </c>
      <c r="U2336" s="239"/>
      <c r="V2336" s="269" t="e">
        <f>IF(C2336="",NA(),MATCH($B2336&amp;$C2336,'Smelter Look-up'!$J:$J,0))</f>
        <v>#N/A</v>
      </c>
      <c r="W2336" s="270"/>
      <c r="X2336" s="270">
        <f t="shared" ca="1" si="88"/>
        <v>0</v>
      </c>
      <c r="Y2336" s="270"/>
      <c r="Z2336" s="270"/>
      <c r="AB2336" s="272" t="str">
        <f t="shared" si="89"/>
        <v/>
      </c>
    </row>
    <row r="2337" spans="1:28" s="271" customFormat="1" ht="20.25">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87"/>
        <v/>
      </c>
      <c r="T2337" s="224" t="str">
        <f ca="1">IF(B2337="","",IF(ISERROR(MATCH($J2337,SorP!$B$1:$B$6230,0)),"",INDIRECT("'SorP'!$A$"&amp;MATCH($J2337,SorP!$B$1:$B$6230,0))))</f>
        <v/>
      </c>
      <c r="U2337" s="239"/>
      <c r="V2337" s="269" t="e">
        <f>IF(C2337="",NA(),MATCH($B2337&amp;$C2337,'Smelter Look-up'!$J:$J,0))</f>
        <v>#N/A</v>
      </c>
      <c r="W2337" s="270"/>
      <c r="X2337" s="270">
        <f t="shared" ca="1" si="88"/>
        <v>0</v>
      </c>
      <c r="Y2337" s="270"/>
      <c r="Z2337" s="270"/>
      <c r="AB2337" s="272" t="str">
        <f t="shared" si="89"/>
        <v/>
      </c>
    </row>
    <row r="2338" spans="1:28" s="271" customFormat="1" ht="20.25">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87"/>
        <v/>
      </c>
      <c r="T2338" s="224" t="str">
        <f ca="1">IF(B2338="","",IF(ISERROR(MATCH($J2338,SorP!$B$1:$B$6230,0)),"",INDIRECT("'SorP'!$A$"&amp;MATCH($J2338,SorP!$B$1:$B$6230,0))))</f>
        <v/>
      </c>
      <c r="U2338" s="239"/>
      <c r="V2338" s="269" t="e">
        <f>IF(C2338="",NA(),MATCH($B2338&amp;$C2338,'Smelter Look-up'!$J:$J,0))</f>
        <v>#N/A</v>
      </c>
      <c r="W2338" s="270"/>
      <c r="X2338" s="270">
        <f t="shared" ca="1" si="88"/>
        <v>0</v>
      </c>
      <c r="Y2338" s="270"/>
      <c r="Z2338" s="270"/>
      <c r="AB2338" s="272" t="str">
        <f t="shared" si="89"/>
        <v/>
      </c>
    </row>
    <row r="2339" spans="1:28" s="271" customFormat="1" ht="20.25">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87"/>
        <v/>
      </c>
      <c r="T2339" s="224" t="str">
        <f ca="1">IF(B2339="","",IF(ISERROR(MATCH($J2339,SorP!$B$1:$B$6230,0)),"",INDIRECT("'SorP'!$A$"&amp;MATCH($J2339,SorP!$B$1:$B$6230,0))))</f>
        <v/>
      </c>
      <c r="U2339" s="239"/>
      <c r="V2339" s="269" t="e">
        <f>IF(C2339="",NA(),MATCH($B2339&amp;$C2339,'Smelter Look-up'!$J:$J,0))</f>
        <v>#N/A</v>
      </c>
      <c r="W2339" s="270"/>
      <c r="X2339" s="270">
        <f t="shared" ca="1" si="88"/>
        <v>0</v>
      </c>
      <c r="Y2339" s="270"/>
      <c r="Z2339" s="270"/>
      <c r="AB2339" s="272" t="str">
        <f t="shared" si="89"/>
        <v/>
      </c>
    </row>
    <row r="2340" spans="1:28" s="271" customFormat="1" ht="20.25">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ca="1" si="87"/>
        <v/>
      </c>
      <c r="T2340" s="224" t="str">
        <f ca="1">IF(B2340="","",IF(ISERROR(MATCH($J2340,SorP!$B$1:$B$6230,0)),"",INDIRECT("'SorP'!$A$"&amp;MATCH($J2340,SorP!$B$1:$B$6230,0))))</f>
        <v/>
      </c>
      <c r="U2340" s="239"/>
      <c r="V2340" s="269" t="e">
        <f>IF(C2340="",NA(),MATCH($B2340&amp;$C2340,'Smelter Look-up'!$J:$J,0))</f>
        <v>#N/A</v>
      </c>
      <c r="W2340" s="270"/>
      <c r="X2340" s="270">
        <f t="shared" ca="1" si="88"/>
        <v>0</v>
      </c>
      <c r="Y2340" s="270"/>
      <c r="Z2340" s="270"/>
      <c r="AB2340" s="272" t="str">
        <f t="shared" si="89"/>
        <v/>
      </c>
    </row>
    <row r="2341" spans="1:28" s="271" customFormat="1" ht="20.25">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ref="S2341:S2404" ca="1" si="90">IF(B2341="","",IF(ISERROR(MATCH($E2341,CL,0)),"Unknown",INDIRECT("'C'!$A$"&amp;MATCH($E2341,CL,0)+1)))</f>
        <v/>
      </c>
      <c r="T2341" s="224" t="str">
        <f ca="1">IF(B2341="","",IF(ISERROR(MATCH($J2341,SorP!$B$1:$B$6230,0)),"",INDIRECT("'SorP'!$A$"&amp;MATCH($J2341,SorP!$B$1:$B$6230,0))))</f>
        <v/>
      </c>
      <c r="U2341" s="239"/>
      <c r="V2341" s="269" t="e">
        <f>IF(C2341="",NA(),MATCH($B2341&amp;$C2341,'Smelter Look-up'!$J:$J,0))</f>
        <v>#N/A</v>
      </c>
      <c r="W2341" s="270"/>
      <c r="X2341" s="270">
        <f t="shared" ref="X2341:X2404" ca="1" si="91">IF(AND(C2341="Smelter not listed",OR(LEN(D2341)=0,LEN(E2341)=0)),1,0)</f>
        <v>0</v>
      </c>
      <c r="Y2341" s="270"/>
      <c r="Z2341" s="270"/>
      <c r="AB2341" s="272" t="str">
        <f t="shared" ref="AB2341:AB2404" si="92">B2341&amp;C2341</f>
        <v/>
      </c>
    </row>
    <row r="2342" spans="1:28" s="271" customFormat="1" ht="20.25">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90"/>
        <v/>
      </c>
      <c r="T2342" s="224" t="str">
        <f ca="1">IF(B2342="","",IF(ISERROR(MATCH($J2342,SorP!$B$1:$B$6230,0)),"",INDIRECT("'SorP'!$A$"&amp;MATCH($J2342,SorP!$B$1:$B$6230,0))))</f>
        <v/>
      </c>
      <c r="U2342" s="239"/>
      <c r="V2342" s="269" t="e">
        <f>IF(C2342="",NA(),MATCH($B2342&amp;$C2342,'Smelter Look-up'!$J:$J,0))</f>
        <v>#N/A</v>
      </c>
      <c r="W2342" s="270"/>
      <c r="X2342" s="270">
        <f t="shared" ca="1" si="91"/>
        <v>0</v>
      </c>
      <c r="Y2342" s="270"/>
      <c r="Z2342" s="270"/>
      <c r="AB2342" s="272" t="str">
        <f t="shared" si="92"/>
        <v/>
      </c>
    </row>
    <row r="2343" spans="1:28" s="271" customFormat="1" ht="20.25">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90"/>
        <v/>
      </c>
      <c r="T2343" s="224" t="str">
        <f ca="1">IF(B2343="","",IF(ISERROR(MATCH($J2343,SorP!$B$1:$B$6230,0)),"",INDIRECT("'SorP'!$A$"&amp;MATCH($J2343,SorP!$B$1:$B$6230,0))))</f>
        <v/>
      </c>
      <c r="U2343" s="239"/>
      <c r="V2343" s="269" t="e">
        <f>IF(C2343="",NA(),MATCH($B2343&amp;$C2343,'Smelter Look-up'!$J:$J,0))</f>
        <v>#N/A</v>
      </c>
      <c r="W2343" s="270"/>
      <c r="X2343" s="270">
        <f t="shared" ca="1" si="91"/>
        <v>0</v>
      </c>
      <c r="Y2343" s="270"/>
      <c r="Z2343" s="270"/>
      <c r="AB2343" s="272" t="str">
        <f t="shared" si="92"/>
        <v/>
      </c>
    </row>
    <row r="2344" spans="1:28" s="271" customFormat="1" ht="20.25">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90"/>
        <v/>
      </c>
      <c r="T2344" s="224" t="str">
        <f ca="1">IF(B2344="","",IF(ISERROR(MATCH($J2344,SorP!$B$1:$B$6230,0)),"",INDIRECT("'SorP'!$A$"&amp;MATCH($J2344,SorP!$B$1:$B$6230,0))))</f>
        <v/>
      </c>
      <c r="U2344" s="239"/>
      <c r="V2344" s="269" t="e">
        <f>IF(C2344="",NA(),MATCH($B2344&amp;$C2344,'Smelter Look-up'!$J:$J,0))</f>
        <v>#N/A</v>
      </c>
      <c r="W2344" s="270"/>
      <c r="X2344" s="270">
        <f t="shared" ca="1" si="91"/>
        <v>0</v>
      </c>
      <c r="Y2344" s="270"/>
      <c r="Z2344" s="270"/>
      <c r="AB2344" s="272" t="str">
        <f t="shared" si="92"/>
        <v/>
      </c>
    </row>
    <row r="2345" spans="1:28" s="271" customFormat="1" ht="20.25">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90"/>
        <v/>
      </c>
      <c r="T2345" s="224" t="str">
        <f ca="1">IF(B2345="","",IF(ISERROR(MATCH($J2345,SorP!$B$1:$B$6230,0)),"",INDIRECT("'SorP'!$A$"&amp;MATCH($J2345,SorP!$B$1:$B$6230,0))))</f>
        <v/>
      </c>
      <c r="U2345" s="239"/>
      <c r="V2345" s="269" t="e">
        <f>IF(C2345="",NA(),MATCH($B2345&amp;$C2345,'Smelter Look-up'!$J:$J,0))</f>
        <v>#N/A</v>
      </c>
      <c r="W2345" s="270"/>
      <c r="X2345" s="270">
        <f t="shared" ca="1" si="91"/>
        <v>0</v>
      </c>
      <c r="Y2345" s="270"/>
      <c r="Z2345" s="270"/>
      <c r="AB2345" s="272" t="str">
        <f t="shared" si="92"/>
        <v/>
      </c>
    </row>
    <row r="2346" spans="1:28" s="271" customFormat="1" ht="20.25">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90"/>
        <v/>
      </c>
      <c r="T2346" s="224" t="str">
        <f ca="1">IF(B2346="","",IF(ISERROR(MATCH($J2346,SorP!$B$1:$B$6230,0)),"",INDIRECT("'SorP'!$A$"&amp;MATCH($J2346,SorP!$B$1:$B$6230,0))))</f>
        <v/>
      </c>
      <c r="U2346" s="239"/>
      <c r="V2346" s="269" t="e">
        <f>IF(C2346="",NA(),MATCH($B2346&amp;$C2346,'Smelter Look-up'!$J:$J,0))</f>
        <v>#N/A</v>
      </c>
      <c r="W2346" s="270"/>
      <c r="X2346" s="270">
        <f t="shared" ca="1" si="91"/>
        <v>0</v>
      </c>
      <c r="Y2346" s="270"/>
      <c r="Z2346" s="270"/>
      <c r="AB2346" s="272" t="str">
        <f t="shared" si="92"/>
        <v/>
      </c>
    </row>
    <row r="2347" spans="1:28" s="271" customFormat="1" ht="20.25">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90"/>
        <v/>
      </c>
      <c r="T2347" s="224" t="str">
        <f ca="1">IF(B2347="","",IF(ISERROR(MATCH($J2347,SorP!$B$1:$B$6230,0)),"",INDIRECT("'SorP'!$A$"&amp;MATCH($J2347,SorP!$B$1:$B$6230,0))))</f>
        <v/>
      </c>
      <c r="U2347" s="239"/>
      <c r="V2347" s="269" t="e">
        <f>IF(C2347="",NA(),MATCH($B2347&amp;$C2347,'Smelter Look-up'!$J:$J,0))</f>
        <v>#N/A</v>
      </c>
      <c r="W2347" s="270"/>
      <c r="X2347" s="270">
        <f t="shared" ca="1" si="91"/>
        <v>0</v>
      </c>
      <c r="Y2347" s="270"/>
      <c r="Z2347" s="270"/>
      <c r="AB2347" s="272" t="str">
        <f t="shared" si="92"/>
        <v/>
      </c>
    </row>
    <row r="2348" spans="1:28" s="271" customFormat="1" ht="20.25">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90"/>
        <v/>
      </c>
      <c r="T2348" s="224" t="str">
        <f ca="1">IF(B2348="","",IF(ISERROR(MATCH($J2348,SorP!$B$1:$B$6230,0)),"",INDIRECT("'SorP'!$A$"&amp;MATCH($J2348,SorP!$B$1:$B$6230,0))))</f>
        <v/>
      </c>
      <c r="U2348" s="239"/>
      <c r="V2348" s="269" t="e">
        <f>IF(C2348="",NA(),MATCH($B2348&amp;$C2348,'Smelter Look-up'!$J:$J,0))</f>
        <v>#N/A</v>
      </c>
      <c r="W2348" s="270"/>
      <c r="X2348" s="270">
        <f t="shared" ca="1" si="91"/>
        <v>0</v>
      </c>
      <c r="Y2348" s="270"/>
      <c r="Z2348" s="270"/>
      <c r="AB2348" s="272" t="str">
        <f t="shared" si="92"/>
        <v/>
      </c>
    </row>
    <row r="2349" spans="1:28" s="271" customFormat="1" ht="20.25">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90"/>
        <v/>
      </c>
      <c r="T2349" s="224" t="str">
        <f ca="1">IF(B2349="","",IF(ISERROR(MATCH($J2349,SorP!$B$1:$B$6230,0)),"",INDIRECT("'SorP'!$A$"&amp;MATCH($J2349,SorP!$B$1:$B$6230,0))))</f>
        <v/>
      </c>
      <c r="U2349" s="239"/>
      <c r="V2349" s="269" t="e">
        <f>IF(C2349="",NA(),MATCH($B2349&amp;$C2349,'Smelter Look-up'!$J:$J,0))</f>
        <v>#N/A</v>
      </c>
      <c r="W2349" s="270"/>
      <c r="X2349" s="270">
        <f t="shared" ca="1" si="91"/>
        <v>0</v>
      </c>
      <c r="Y2349" s="270"/>
      <c r="Z2349" s="270"/>
      <c r="AB2349" s="272" t="str">
        <f t="shared" si="92"/>
        <v/>
      </c>
    </row>
    <row r="2350" spans="1:28" s="271" customFormat="1" ht="20.25">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90"/>
        <v/>
      </c>
      <c r="T2350" s="224" t="str">
        <f ca="1">IF(B2350="","",IF(ISERROR(MATCH($J2350,SorP!$B$1:$B$6230,0)),"",INDIRECT("'SorP'!$A$"&amp;MATCH($J2350,SorP!$B$1:$B$6230,0))))</f>
        <v/>
      </c>
      <c r="U2350" s="239"/>
      <c r="V2350" s="269" t="e">
        <f>IF(C2350="",NA(),MATCH($B2350&amp;$C2350,'Smelter Look-up'!$J:$J,0))</f>
        <v>#N/A</v>
      </c>
      <c r="W2350" s="270"/>
      <c r="X2350" s="270">
        <f t="shared" ca="1" si="91"/>
        <v>0</v>
      </c>
      <c r="Y2350" s="270"/>
      <c r="Z2350" s="270"/>
      <c r="AB2350" s="272" t="str">
        <f t="shared" si="92"/>
        <v/>
      </c>
    </row>
    <row r="2351" spans="1:28" s="271" customFormat="1" ht="20.25">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90"/>
        <v/>
      </c>
      <c r="T2351" s="224" t="str">
        <f ca="1">IF(B2351="","",IF(ISERROR(MATCH($J2351,SorP!$B$1:$B$6230,0)),"",INDIRECT("'SorP'!$A$"&amp;MATCH($J2351,SorP!$B$1:$B$6230,0))))</f>
        <v/>
      </c>
      <c r="U2351" s="239"/>
      <c r="V2351" s="269" t="e">
        <f>IF(C2351="",NA(),MATCH($B2351&amp;$C2351,'Smelter Look-up'!$J:$J,0))</f>
        <v>#N/A</v>
      </c>
      <c r="W2351" s="270"/>
      <c r="X2351" s="270">
        <f t="shared" ca="1" si="91"/>
        <v>0</v>
      </c>
      <c r="Y2351" s="270"/>
      <c r="Z2351" s="270"/>
      <c r="AB2351" s="272" t="str">
        <f t="shared" si="92"/>
        <v/>
      </c>
    </row>
    <row r="2352" spans="1:28" s="271" customFormat="1" ht="20.25">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90"/>
        <v/>
      </c>
      <c r="T2352" s="224" t="str">
        <f ca="1">IF(B2352="","",IF(ISERROR(MATCH($J2352,SorP!$B$1:$B$6230,0)),"",INDIRECT("'SorP'!$A$"&amp;MATCH($J2352,SorP!$B$1:$B$6230,0))))</f>
        <v/>
      </c>
      <c r="U2352" s="239"/>
      <c r="V2352" s="269" t="e">
        <f>IF(C2352="",NA(),MATCH($B2352&amp;$C2352,'Smelter Look-up'!$J:$J,0))</f>
        <v>#N/A</v>
      </c>
      <c r="W2352" s="270"/>
      <c r="X2352" s="270">
        <f t="shared" ca="1" si="91"/>
        <v>0</v>
      </c>
      <c r="Y2352" s="270"/>
      <c r="Z2352" s="270"/>
      <c r="AB2352" s="272" t="str">
        <f t="shared" si="92"/>
        <v/>
      </c>
    </row>
    <row r="2353" spans="1:28" s="271" customFormat="1" ht="20.25">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90"/>
        <v/>
      </c>
      <c r="T2353" s="224" t="str">
        <f ca="1">IF(B2353="","",IF(ISERROR(MATCH($J2353,SorP!$B$1:$B$6230,0)),"",INDIRECT("'SorP'!$A$"&amp;MATCH($J2353,SorP!$B$1:$B$6230,0))))</f>
        <v/>
      </c>
      <c r="U2353" s="239"/>
      <c r="V2353" s="269" t="e">
        <f>IF(C2353="",NA(),MATCH($B2353&amp;$C2353,'Smelter Look-up'!$J:$J,0))</f>
        <v>#N/A</v>
      </c>
      <c r="W2353" s="270"/>
      <c r="X2353" s="270">
        <f t="shared" ca="1" si="91"/>
        <v>0</v>
      </c>
      <c r="Y2353" s="270"/>
      <c r="Z2353" s="270"/>
      <c r="AB2353" s="272" t="str">
        <f t="shared" si="92"/>
        <v/>
      </c>
    </row>
    <row r="2354" spans="1:28" s="271" customFormat="1" ht="20.25">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90"/>
        <v/>
      </c>
      <c r="T2354" s="224" t="str">
        <f ca="1">IF(B2354="","",IF(ISERROR(MATCH($J2354,SorP!$B$1:$B$6230,0)),"",INDIRECT("'SorP'!$A$"&amp;MATCH($J2354,SorP!$B$1:$B$6230,0))))</f>
        <v/>
      </c>
      <c r="U2354" s="239"/>
      <c r="V2354" s="269" t="e">
        <f>IF(C2354="",NA(),MATCH($B2354&amp;$C2354,'Smelter Look-up'!$J:$J,0))</f>
        <v>#N/A</v>
      </c>
      <c r="W2354" s="270"/>
      <c r="X2354" s="270">
        <f t="shared" ca="1" si="91"/>
        <v>0</v>
      </c>
      <c r="Y2354" s="270"/>
      <c r="Z2354" s="270"/>
      <c r="AB2354" s="272" t="str">
        <f t="shared" si="92"/>
        <v/>
      </c>
    </row>
    <row r="2355" spans="1:28" s="271" customFormat="1" ht="20.25">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90"/>
        <v/>
      </c>
      <c r="T2355" s="224" t="str">
        <f ca="1">IF(B2355="","",IF(ISERROR(MATCH($J2355,SorP!$B$1:$B$6230,0)),"",INDIRECT("'SorP'!$A$"&amp;MATCH($J2355,SorP!$B$1:$B$6230,0))))</f>
        <v/>
      </c>
      <c r="U2355" s="239"/>
      <c r="V2355" s="269" t="e">
        <f>IF(C2355="",NA(),MATCH($B2355&amp;$C2355,'Smelter Look-up'!$J:$J,0))</f>
        <v>#N/A</v>
      </c>
      <c r="W2355" s="270"/>
      <c r="X2355" s="270">
        <f t="shared" ca="1" si="91"/>
        <v>0</v>
      </c>
      <c r="Y2355" s="270"/>
      <c r="Z2355" s="270"/>
      <c r="AB2355" s="272" t="str">
        <f t="shared" si="92"/>
        <v/>
      </c>
    </row>
    <row r="2356" spans="1:28" s="271" customFormat="1" ht="20.25">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90"/>
        <v/>
      </c>
      <c r="T2356" s="224" t="str">
        <f ca="1">IF(B2356="","",IF(ISERROR(MATCH($J2356,SorP!$B$1:$B$6230,0)),"",INDIRECT("'SorP'!$A$"&amp;MATCH($J2356,SorP!$B$1:$B$6230,0))))</f>
        <v/>
      </c>
      <c r="U2356" s="239"/>
      <c r="V2356" s="269" t="e">
        <f>IF(C2356="",NA(),MATCH($B2356&amp;$C2356,'Smelter Look-up'!$J:$J,0))</f>
        <v>#N/A</v>
      </c>
      <c r="W2356" s="270"/>
      <c r="X2356" s="270">
        <f t="shared" ca="1" si="91"/>
        <v>0</v>
      </c>
      <c r="Y2356" s="270"/>
      <c r="Z2356" s="270"/>
      <c r="AB2356" s="272" t="str">
        <f t="shared" si="92"/>
        <v/>
      </c>
    </row>
    <row r="2357" spans="1:28" s="271" customFormat="1" ht="20.25">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90"/>
        <v/>
      </c>
      <c r="T2357" s="224" t="str">
        <f ca="1">IF(B2357="","",IF(ISERROR(MATCH($J2357,SorP!$B$1:$B$6230,0)),"",INDIRECT("'SorP'!$A$"&amp;MATCH($J2357,SorP!$B$1:$B$6230,0))))</f>
        <v/>
      </c>
      <c r="U2357" s="239"/>
      <c r="V2357" s="269" t="e">
        <f>IF(C2357="",NA(),MATCH($B2357&amp;$C2357,'Smelter Look-up'!$J:$J,0))</f>
        <v>#N/A</v>
      </c>
      <c r="W2357" s="270"/>
      <c r="X2357" s="270">
        <f t="shared" ca="1" si="91"/>
        <v>0</v>
      </c>
      <c r="Y2357" s="270"/>
      <c r="Z2357" s="270"/>
      <c r="AB2357" s="272" t="str">
        <f t="shared" si="92"/>
        <v/>
      </c>
    </row>
    <row r="2358" spans="1:28" s="271" customFormat="1" ht="20.25">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90"/>
        <v/>
      </c>
      <c r="T2358" s="224" t="str">
        <f ca="1">IF(B2358="","",IF(ISERROR(MATCH($J2358,SorP!$B$1:$B$6230,0)),"",INDIRECT("'SorP'!$A$"&amp;MATCH($J2358,SorP!$B$1:$B$6230,0))))</f>
        <v/>
      </c>
      <c r="U2358" s="239"/>
      <c r="V2358" s="269" t="e">
        <f>IF(C2358="",NA(),MATCH($B2358&amp;$C2358,'Smelter Look-up'!$J:$J,0))</f>
        <v>#N/A</v>
      </c>
      <c r="W2358" s="270"/>
      <c r="X2358" s="270">
        <f t="shared" ca="1" si="91"/>
        <v>0</v>
      </c>
      <c r="Y2358" s="270"/>
      <c r="Z2358" s="270"/>
      <c r="AB2358" s="272" t="str">
        <f t="shared" si="92"/>
        <v/>
      </c>
    </row>
    <row r="2359" spans="1:28" s="271" customFormat="1" ht="20.25">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90"/>
        <v/>
      </c>
      <c r="T2359" s="224" t="str">
        <f ca="1">IF(B2359="","",IF(ISERROR(MATCH($J2359,SorP!$B$1:$B$6230,0)),"",INDIRECT("'SorP'!$A$"&amp;MATCH($J2359,SorP!$B$1:$B$6230,0))))</f>
        <v/>
      </c>
      <c r="U2359" s="239"/>
      <c r="V2359" s="269" t="e">
        <f>IF(C2359="",NA(),MATCH($B2359&amp;$C2359,'Smelter Look-up'!$J:$J,0))</f>
        <v>#N/A</v>
      </c>
      <c r="W2359" s="270"/>
      <c r="X2359" s="270">
        <f t="shared" ca="1" si="91"/>
        <v>0</v>
      </c>
      <c r="Y2359" s="270"/>
      <c r="Z2359" s="270"/>
      <c r="AB2359" s="272" t="str">
        <f t="shared" si="92"/>
        <v/>
      </c>
    </row>
    <row r="2360" spans="1:28" s="271" customFormat="1" ht="20.25">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90"/>
        <v/>
      </c>
      <c r="T2360" s="224" t="str">
        <f ca="1">IF(B2360="","",IF(ISERROR(MATCH($J2360,SorP!$B$1:$B$6230,0)),"",INDIRECT("'SorP'!$A$"&amp;MATCH($J2360,SorP!$B$1:$B$6230,0))))</f>
        <v/>
      </c>
      <c r="U2360" s="239"/>
      <c r="V2360" s="269" t="e">
        <f>IF(C2360="",NA(),MATCH($B2360&amp;$C2360,'Smelter Look-up'!$J:$J,0))</f>
        <v>#N/A</v>
      </c>
      <c r="W2360" s="270"/>
      <c r="X2360" s="270">
        <f t="shared" ca="1" si="91"/>
        <v>0</v>
      </c>
      <c r="Y2360" s="270"/>
      <c r="Z2360" s="270"/>
      <c r="AB2360" s="272" t="str">
        <f t="shared" si="92"/>
        <v/>
      </c>
    </row>
    <row r="2361" spans="1:28" s="271" customFormat="1" ht="20.25">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90"/>
        <v/>
      </c>
      <c r="T2361" s="224" t="str">
        <f ca="1">IF(B2361="","",IF(ISERROR(MATCH($J2361,SorP!$B$1:$B$6230,0)),"",INDIRECT("'SorP'!$A$"&amp;MATCH($J2361,SorP!$B$1:$B$6230,0))))</f>
        <v/>
      </c>
      <c r="U2361" s="239"/>
      <c r="V2361" s="269" t="e">
        <f>IF(C2361="",NA(),MATCH($B2361&amp;$C2361,'Smelter Look-up'!$J:$J,0))</f>
        <v>#N/A</v>
      </c>
      <c r="W2361" s="270"/>
      <c r="X2361" s="270">
        <f t="shared" ca="1" si="91"/>
        <v>0</v>
      </c>
      <c r="Y2361" s="270"/>
      <c r="Z2361" s="270"/>
      <c r="AB2361" s="272" t="str">
        <f t="shared" si="92"/>
        <v/>
      </c>
    </row>
    <row r="2362" spans="1:28" s="271" customFormat="1" ht="20.25">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90"/>
        <v/>
      </c>
      <c r="T2362" s="224" t="str">
        <f ca="1">IF(B2362="","",IF(ISERROR(MATCH($J2362,SorP!$B$1:$B$6230,0)),"",INDIRECT("'SorP'!$A$"&amp;MATCH($J2362,SorP!$B$1:$B$6230,0))))</f>
        <v/>
      </c>
      <c r="U2362" s="239"/>
      <c r="V2362" s="269" t="e">
        <f>IF(C2362="",NA(),MATCH($B2362&amp;$C2362,'Smelter Look-up'!$J:$J,0))</f>
        <v>#N/A</v>
      </c>
      <c r="W2362" s="270"/>
      <c r="X2362" s="270">
        <f t="shared" ca="1" si="91"/>
        <v>0</v>
      </c>
      <c r="Y2362" s="270"/>
      <c r="Z2362" s="270"/>
      <c r="AB2362" s="272" t="str">
        <f t="shared" si="92"/>
        <v/>
      </c>
    </row>
    <row r="2363" spans="1:28" s="271" customFormat="1" ht="20.25">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ca="1" si="90"/>
        <v/>
      </c>
      <c r="T2363" s="224" t="str">
        <f ca="1">IF(B2363="","",IF(ISERROR(MATCH($J2363,SorP!$B$1:$B$6230,0)),"",INDIRECT("'SorP'!$A$"&amp;MATCH($J2363,SorP!$B$1:$B$6230,0))))</f>
        <v/>
      </c>
      <c r="U2363" s="239"/>
      <c r="V2363" s="269" t="e">
        <f>IF(C2363="",NA(),MATCH($B2363&amp;$C2363,'Smelter Look-up'!$J:$J,0))</f>
        <v>#N/A</v>
      </c>
      <c r="W2363" s="270"/>
      <c r="X2363" s="270">
        <f t="shared" ca="1" si="91"/>
        <v>0</v>
      </c>
      <c r="Y2363" s="270"/>
      <c r="Z2363" s="270"/>
      <c r="AB2363" s="272" t="str">
        <f t="shared" si="92"/>
        <v/>
      </c>
    </row>
    <row r="2364" spans="1:28" s="271" customFormat="1" ht="20.25">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90"/>
        <v/>
      </c>
      <c r="T2364" s="224" t="str">
        <f ca="1">IF(B2364="","",IF(ISERROR(MATCH($J2364,SorP!$B$1:$B$6230,0)),"",INDIRECT("'SorP'!$A$"&amp;MATCH($J2364,SorP!$B$1:$B$6230,0))))</f>
        <v/>
      </c>
      <c r="U2364" s="239"/>
      <c r="V2364" s="269" t="e">
        <f>IF(C2364="",NA(),MATCH($B2364&amp;$C2364,'Smelter Look-up'!$J:$J,0))</f>
        <v>#N/A</v>
      </c>
      <c r="W2364" s="270"/>
      <c r="X2364" s="270">
        <f t="shared" ca="1" si="91"/>
        <v>0</v>
      </c>
      <c r="Y2364" s="270"/>
      <c r="Z2364" s="270"/>
      <c r="AB2364" s="272" t="str">
        <f t="shared" si="92"/>
        <v/>
      </c>
    </row>
    <row r="2365" spans="1:28" s="271" customFormat="1" ht="20.25">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90"/>
        <v/>
      </c>
      <c r="T2365" s="224" t="str">
        <f ca="1">IF(B2365="","",IF(ISERROR(MATCH($J2365,SorP!$B$1:$B$6230,0)),"",INDIRECT("'SorP'!$A$"&amp;MATCH($J2365,SorP!$B$1:$B$6230,0))))</f>
        <v/>
      </c>
      <c r="U2365" s="239"/>
      <c r="V2365" s="269" t="e">
        <f>IF(C2365="",NA(),MATCH($B2365&amp;$C2365,'Smelter Look-up'!$J:$J,0))</f>
        <v>#N/A</v>
      </c>
      <c r="W2365" s="270"/>
      <c r="X2365" s="270">
        <f t="shared" ca="1" si="91"/>
        <v>0</v>
      </c>
      <c r="Y2365" s="270"/>
      <c r="Z2365" s="270"/>
      <c r="AB2365" s="272" t="str">
        <f t="shared" si="92"/>
        <v/>
      </c>
    </row>
    <row r="2366" spans="1:28" s="271" customFormat="1" ht="20.25">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90"/>
        <v/>
      </c>
      <c r="T2366" s="224" t="str">
        <f ca="1">IF(B2366="","",IF(ISERROR(MATCH($J2366,SorP!$B$1:$B$6230,0)),"",INDIRECT("'SorP'!$A$"&amp;MATCH($J2366,SorP!$B$1:$B$6230,0))))</f>
        <v/>
      </c>
      <c r="U2366" s="239"/>
      <c r="V2366" s="269" t="e">
        <f>IF(C2366="",NA(),MATCH($B2366&amp;$C2366,'Smelter Look-up'!$J:$J,0))</f>
        <v>#N/A</v>
      </c>
      <c r="W2366" s="270"/>
      <c r="X2366" s="270">
        <f t="shared" ca="1" si="91"/>
        <v>0</v>
      </c>
      <c r="Y2366" s="270"/>
      <c r="Z2366" s="270"/>
      <c r="AB2366" s="272" t="str">
        <f t="shared" si="92"/>
        <v/>
      </c>
    </row>
    <row r="2367" spans="1:28" s="271" customFormat="1" ht="20.25">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90"/>
        <v/>
      </c>
      <c r="T2367" s="224" t="str">
        <f ca="1">IF(B2367="","",IF(ISERROR(MATCH($J2367,SorP!$B$1:$B$6230,0)),"",INDIRECT("'SorP'!$A$"&amp;MATCH($J2367,SorP!$B$1:$B$6230,0))))</f>
        <v/>
      </c>
      <c r="U2367" s="239"/>
      <c r="V2367" s="269" t="e">
        <f>IF(C2367="",NA(),MATCH($B2367&amp;$C2367,'Smelter Look-up'!$J:$J,0))</f>
        <v>#N/A</v>
      </c>
      <c r="W2367" s="270"/>
      <c r="X2367" s="270">
        <f t="shared" ca="1" si="91"/>
        <v>0</v>
      </c>
      <c r="Y2367" s="270"/>
      <c r="Z2367" s="270"/>
      <c r="AB2367" s="272" t="str">
        <f t="shared" si="92"/>
        <v/>
      </c>
    </row>
    <row r="2368" spans="1:28" s="271" customFormat="1" ht="20.25">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90"/>
        <v/>
      </c>
      <c r="T2368" s="224" t="str">
        <f ca="1">IF(B2368="","",IF(ISERROR(MATCH($J2368,SorP!$B$1:$B$6230,0)),"",INDIRECT("'SorP'!$A$"&amp;MATCH($J2368,SorP!$B$1:$B$6230,0))))</f>
        <v/>
      </c>
      <c r="U2368" s="239"/>
      <c r="V2368" s="269" t="e">
        <f>IF(C2368="",NA(),MATCH($B2368&amp;$C2368,'Smelter Look-up'!$J:$J,0))</f>
        <v>#N/A</v>
      </c>
      <c r="W2368" s="270"/>
      <c r="X2368" s="270">
        <f t="shared" ca="1" si="91"/>
        <v>0</v>
      </c>
      <c r="Y2368" s="270"/>
      <c r="Z2368" s="270"/>
      <c r="AB2368" s="272" t="str">
        <f t="shared" si="92"/>
        <v/>
      </c>
    </row>
    <row r="2369" spans="1:28" s="271" customFormat="1" ht="20.25">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90"/>
        <v/>
      </c>
      <c r="T2369" s="224" t="str">
        <f ca="1">IF(B2369="","",IF(ISERROR(MATCH($J2369,SorP!$B$1:$B$6230,0)),"",INDIRECT("'SorP'!$A$"&amp;MATCH($J2369,SorP!$B$1:$B$6230,0))))</f>
        <v/>
      </c>
      <c r="U2369" s="239"/>
      <c r="V2369" s="269" t="e">
        <f>IF(C2369="",NA(),MATCH($B2369&amp;$C2369,'Smelter Look-up'!$J:$J,0))</f>
        <v>#N/A</v>
      </c>
      <c r="W2369" s="270"/>
      <c r="X2369" s="270">
        <f t="shared" ca="1" si="91"/>
        <v>0</v>
      </c>
      <c r="Y2369" s="270"/>
      <c r="Z2369" s="270"/>
      <c r="AB2369" s="272" t="str">
        <f t="shared" si="92"/>
        <v/>
      </c>
    </row>
    <row r="2370" spans="1:28" s="271" customFormat="1" ht="20.25">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90"/>
        <v/>
      </c>
      <c r="T2370" s="224" t="str">
        <f ca="1">IF(B2370="","",IF(ISERROR(MATCH($J2370,SorP!$B$1:$B$6230,0)),"",INDIRECT("'SorP'!$A$"&amp;MATCH($J2370,SorP!$B$1:$B$6230,0))))</f>
        <v/>
      </c>
      <c r="U2370" s="239"/>
      <c r="V2370" s="269" t="e">
        <f>IF(C2370="",NA(),MATCH($B2370&amp;$C2370,'Smelter Look-up'!$J:$J,0))</f>
        <v>#N/A</v>
      </c>
      <c r="W2370" s="270"/>
      <c r="X2370" s="270">
        <f t="shared" ca="1" si="91"/>
        <v>0</v>
      </c>
      <c r="Y2370" s="270"/>
      <c r="Z2370" s="270"/>
      <c r="AB2370" s="272" t="str">
        <f t="shared" si="92"/>
        <v/>
      </c>
    </row>
    <row r="2371" spans="1:28" s="271" customFormat="1" ht="20.25">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90"/>
        <v/>
      </c>
      <c r="T2371" s="224" t="str">
        <f ca="1">IF(B2371="","",IF(ISERROR(MATCH($J2371,SorP!$B$1:$B$6230,0)),"",INDIRECT("'SorP'!$A$"&amp;MATCH($J2371,SorP!$B$1:$B$6230,0))))</f>
        <v/>
      </c>
      <c r="U2371" s="239"/>
      <c r="V2371" s="269" t="e">
        <f>IF(C2371="",NA(),MATCH($B2371&amp;$C2371,'Smelter Look-up'!$J:$J,0))</f>
        <v>#N/A</v>
      </c>
      <c r="W2371" s="270"/>
      <c r="X2371" s="270">
        <f t="shared" ca="1" si="91"/>
        <v>0</v>
      </c>
      <c r="Y2371" s="270"/>
      <c r="Z2371" s="270"/>
      <c r="AB2371" s="272" t="str">
        <f t="shared" si="92"/>
        <v/>
      </c>
    </row>
    <row r="2372" spans="1:28" s="271" customFormat="1" ht="20.25">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90"/>
        <v/>
      </c>
      <c r="T2372" s="224" t="str">
        <f ca="1">IF(B2372="","",IF(ISERROR(MATCH($J2372,SorP!$B$1:$B$6230,0)),"",INDIRECT("'SorP'!$A$"&amp;MATCH($J2372,SorP!$B$1:$B$6230,0))))</f>
        <v/>
      </c>
      <c r="U2372" s="239"/>
      <c r="V2372" s="269" t="e">
        <f>IF(C2372="",NA(),MATCH($B2372&amp;$C2372,'Smelter Look-up'!$J:$J,0))</f>
        <v>#N/A</v>
      </c>
      <c r="W2372" s="270"/>
      <c r="X2372" s="270">
        <f t="shared" ca="1" si="91"/>
        <v>0</v>
      </c>
      <c r="Y2372" s="270"/>
      <c r="Z2372" s="270"/>
      <c r="AB2372" s="272" t="str">
        <f t="shared" si="92"/>
        <v/>
      </c>
    </row>
    <row r="2373" spans="1:28" s="271" customFormat="1" ht="20.25">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90"/>
        <v/>
      </c>
      <c r="T2373" s="224" t="str">
        <f ca="1">IF(B2373="","",IF(ISERROR(MATCH($J2373,SorP!$B$1:$B$6230,0)),"",INDIRECT("'SorP'!$A$"&amp;MATCH($J2373,SorP!$B$1:$B$6230,0))))</f>
        <v/>
      </c>
      <c r="U2373" s="239"/>
      <c r="V2373" s="269" t="e">
        <f>IF(C2373="",NA(),MATCH($B2373&amp;$C2373,'Smelter Look-up'!$J:$J,0))</f>
        <v>#N/A</v>
      </c>
      <c r="W2373" s="270"/>
      <c r="X2373" s="270">
        <f t="shared" ca="1" si="91"/>
        <v>0</v>
      </c>
      <c r="Y2373" s="270"/>
      <c r="Z2373" s="270"/>
      <c r="AB2373" s="272" t="str">
        <f t="shared" si="92"/>
        <v/>
      </c>
    </row>
    <row r="2374" spans="1:28" s="271" customFormat="1" ht="20.25">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90"/>
        <v/>
      </c>
      <c r="T2374" s="224" t="str">
        <f ca="1">IF(B2374="","",IF(ISERROR(MATCH($J2374,SorP!$B$1:$B$6230,0)),"",INDIRECT("'SorP'!$A$"&amp;MATCH($J2374,SorP!$B$1:$B$6230,0))))</f>
        <v/>
      </c>
      <c r="U2374" s="239"/>
      <c r="V2374" s="269" t="e">
        <f>IF(C2374="",NA(),MATCH($B2374&amp;$C2374,'Smelter Look-up'!$J:$J,0))</f>
        <v>#N/A</v>
      </c>
      <c r="W2374" s="270"/>
      <c r="X2374" s="270">
        <f t="shared" ca="1" si="91"/>
        <v>0</v>
      </c>
      <c r="Y2374" s="270"/>
      <c r="Z2374" s="270"/>
      <c r="AB2374" s="272" t="str">
        <f t="shared" si="92"/>
        <v/>
      </c>
    </row>
    <row r="2375" spans="1:28" s="271" customFormat="1" ht="20.25">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90"/>
        <v/>
      </c>
      <c r="T2375" s="224" t="str">
        <f ca="1">IF(B2375="","",IF(ISERROR(MATCH($J2375,SorP!$B$1:$B$6230,0)),"",INDIRECT("'SorP'!$A$"&amp;MATCH($J2375,SorP!$B$1:$B$6230,0))))</f>
        <v/>
      </c>
      <c r="U2375" s="239"/>
      <c r="V2375" s="269" t="e">
        <f>IF(C2375="",NA(),MATCH($B2375&amp;$C2375,'Smelter Look-up'!$J:$J,0))</f>
        <v>#N/A</v>
      </c>
      <c r="W2375" s="270"/>
      <c r="X2375" s="270">
        <f t="shared" ca="1" si="91"/>
        <v>0</v>
      </c>
      <c r="Y2375" s="270"/>
      <c r="Z2375" s="270"/>
      <c r="AB2375" s="272" t="str">
        <f t="shared" si="92"/>
        <v/>
      </c>
    </row>
    <row r="2376" spans="1:28" s="271" customFormat="1" ht="20.25">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90"/>
        <v/>
      </c>
      <c r="T2376" s="224" t="str">
        <f ca="1">IF(B2376="","",IF(ISERROR(MATCH($J2376,SorP!$B$1:$B$6230,0)),"",INDIRECT("'SorP'!$A$"&amp;MATCH($J2376,SorP!$B$1:$B$6230,0))))</f>
        <v/>
      </c>
      <c r="U2376" s="239"/>
      <c r="V2376" s="269" t="e">
        <f>IF(C2376="",NA(),MATCH($B2376&amp;$C2376,'Smelter Look-up'!$J:$J,0))</f>
        <v>#N/A</v>
      </c>
      <c r="W2376" s="270"/>
      <c r="X2376" s="270">
        <f t="shared" ca="1" si="91"/>
        <v>0</v>
      </c>
      <c r="Y2376" s="270"/>
      <c r="Z2376" s="270"/>
      <c r="AB2376" s="272" t="str">
        <f t="shared" si="92"/>
        <v/>
      </c>
    </row>
    <row r="2377" spans="1:28" s="271" customFormat="1" ht="20.25">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90"/>
        <v/>
      </c>
      <c r="T2377" s="224" t="str">
        <f ca="1">IF(B2377="","",IF(ISERROR(MATCH($J2377,SorP!$B$1:$B$6230,0)),"",INDIRECT("'SorP'!$A$"&amp;MATCH($J2377,SorP!$B$1:$B$6230,0))))</f>
        <v/>
      </c>
      <c r="U2377" s="239"/>
      <c r="V2377" s="269" t="e">
        <f>IF(C2377="",NA(),MATCH($B2377&amp;$C2377,'Smelter Look-up'!$J:$J,0))</f>
        <v>#N/A</v>
      </c>
      <c r="W2377" s="270"/>
      <c r="X2377" s="270">
        <f t="shared" ca="1" si="91"/>
        <v>0</v>
      </c>
      <c r="Y2377" s="270"/>
      <c r="Z2377" s="270"/>
      <c r="AB2377" s="272" t="str">
        <f t="shared" si="92"/>
        <v/>
      </c>
    </row>
    <row r="2378" spans="1:28" s="271" customFormat="1" ht="20.25">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90"/>
        <v/>
      </c>
      <c r="T2378" s="224" t="str">
        <f ca="1">IF(B2378="","",IF(ISERROR(MATCH($J2378,SorP!$B$1:$B$6230,0)),"",INDIRECT("'SorP'!$A$"&amp;MATCH($J2378,SorP!$B$1:$B$6230,0))))</f>
        <v/>
      </c>
      <c r="U2378" s="239"/>
      <c r="V2378" s="269" t="e">
        <f>IF(C2378="",NA(),MATCH($B2378&amp;$C2378,'Smelter Look-up'!$J:$J,0))</f>
        <v>#N/A</v>
      </c>
      <c r="W2378" s="270"/>
      <c r="X2378" s="270">
        <f t="shared" ca="1" si="91"/>
        <v>0</v>
      </c>
      <c r="Y2378" s="270"/>
      <c r="Z2378" s="270"/>
      <c r="AB2378" s="272" t="str">
        <f t="shared" si="92"/>
        <v/>
      </c>
    </row>
    <row r="2379" spans="1:28" s="271" customFormat="1" ht="20.25">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90"/>
        <v/>
      </c>
      <c r="T2379" s="224" t="str">
        <f ca="1">IF(B2379="","",IF(ISERROR(MATCH($J2379,SorP!$B$1:$B$6230,0)),"",INDIRECT("'SorP'!$A$"&amp;MATCH($J2379,SorP!$B$1:$B$6230,0))))</f>
        <v/>
      </c>
      <c r="U2379" s="239"/>
      <c r="V2379" s="269" t="e">
        <f>IF(C2379="",NA(),MATCH($B2379&amp;$C2379,'Smelter Look-up'!$J:$J,0))</f>
        <v>#N/A</v>
      </c>
      <c r="W2379" s="270"/>
      <c r="X2379" s="270">
        <f t="shared" ca="1" si="91"/>
        <v>0</v>
      </c>
      <c r="Y2379" s="270"/>
      <c r="Z2379" s="270"/>
      <c r="AB2379" s="272" t="str">
        <f t="shared" si="92"/>
        <v/>
      </c>
    </row>
    <row r="2380" spans="1:28" s="271" customFormat="1" ht="20.25">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90"/>
        <v/>
      </c>
      <c r="T2380" s="224" t="str">
        <f ca="1">IF(B2380="","",IF(ISERROR(MATCH($J2380,SorP!$B$1:$B$6230,0)),"",INDIRECT("'SorP'!$A$"&amp;MATCH($J2380,SorP!$B$1:$B$6230,0))))</f>
        <v/>
      </c>
      <c r="U2380" s="239"/>
      <c r="V2380" s="269" t="e">
        <f>IF(C2380="",NA(),MATCH($B2380&amp;$C2380,'Smelter Look-up'!$J:$J,0))</f>
        <v>#N/A</v>
      </c>
      <c r="W2380" s="270"/>
      <c r="X2380" s="270">
        <f t="shared" ca="1" si="91"/>
        <v>0</v>
      </c>
      <c r="Y2380" s="270"/>
      <c r="Z2380" s="270"/>
      <c r="AB2380" s="272" t="str">
        <f t="shared" si="92"/>
        <v/>
      </c>
    </row>
    <row r="2381" spans="1:28" s="271" customFormat="1" ht="20.25">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90"/>
        <v/>
      </c>
      <c r="T2381" s="224" t="str">
        <f ca="1">IF(B2381="","",IF(ISERROR(MATCH($J2381,SorP!$B$1:$B$6230,0)),"",INDIRECT("'SorP'!$A$"&amp;MATCH($J2381,SorP!$B$1:$B$6230,0))))</f>
        <v/>
      </c>
      <c r="U2381" s="239"/>
      <c r="V2381" s="269" t="e">
        <f>IF(C2381="",NA(),MATCH($B2381&amp;$C2381,'Smelter Look-up'!$J:$J,0))</f>
        <v>#N/A</v>
      </c>
      <c r="W2381" s="270"/>
      <c r="X2381" s="270">
        <f t="shared" ca="1" si="91"/>
        <v>0</v>
      </c>
      <c r="Y2381" s="270"/>
      <c r="Z2381" s="270"/>
      <c r="AB2381" s="272" t="str">
        <f t="shared" si="92"/>
        <v/>
      </c>
    </row>
    <row r="2382" spans="1:28" s="271" customFormat="1" ht="20.25">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90"/>
        <v/>
      </c>
      <c r="T2382" s="224" t="str">
        <f ca="1">IF(B2382="","",IF(ISERROR(MATCH($J2382,SorP!$B$1:$B$6230,0)),"",INDIRECT("'SorP'!$A$"&amp;MATCH($J2382,SorP!$B$1:$B$6230,0))))</f>
        <v/>
      </c>
      <c r="U2382" s="239"/>
      <c r="V2382" s="269" t="e">
        <f>IF(C2382="",NA(),MATCH($B2382&amp;$C2382,'Smelter Look-up'!$J:$J,0))</f>
        <v>#N/A</v>
      </c>
      <c r="W2382" s="270"/>
      <c r="X2382" s="270">
        <f t="shared" ca="1" si="91"/>
        <v>0</v>
      </c>
      <c r="Y2382" s="270"/>
      <c r="Z2382" s="270"/>
      <c r="AB2382" s="272" t="str">
        <f t="shared" si="92"/>
        <v/>
      </c>
    </row>
    <row r="2383" spans="1:28" s="271" customFormat="1" ht="20.25">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90"/>
        <v/>
      </c>
      <c r="T2383" s="224" t="str">
        <f ca="1">IF(B2383="","",IF(ISERROR(MATCH($J2383,SorP!$B$1:$B$6230,0)),"",INDIRECT("'SorP'!$A$"&amp;MATCH($J2383,SorP!$B$1:$B$6230,0))))</f>
        <v/>
      </c>
      <c r="U2383" s="239"/>
      <c r="V2383" s="269" t="e">
        <f>IF(C2383="",NA(),MATCH($B2383&amp;$C2383,'Smelter Look-up'!$J:$J,0))</f>
        <v>#N/A</v>
      </c>
      <c r="W2383" s="270"/>
      <c r="X2383" s="270">
        <f t="shared" ca="1" si="91"/>
        <v>0</v>
      </c>
      <c r="Y2383" s="270"/>
      <c r="Z2383" s="270"/>
      <c r="AB2383" s="272" t="str">
        <f t="shared" si="92"/>
        <v/>
      </c>
    </row>
    <row r="2384" spans="1:28" s="271" customFormat="1" ht="20.25">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90"/>
        <v/>
      </c>
      <c r="T2384" s="224" t="str">
        <f ca="1">IF(B2384="","",IF(ISERROR(MATCH($J2384,SorP!$B$1:$B$6230,0)),"",INDIRECT("'SorP'!$A$"&amp;MATCH($J2384,SorP!$B$1:$B$6230,0))))</f>
        <v/>
      </c>
      <c r="U2384" s="239"/>
      <c r="V2384" s="269" t="e">
        <f>IF(C2384="",NA(),MATCH($B2384&amp;$C2384,'Smelter Look-up'!$J:$J,0))</f>
        <v>#N/A</v>
      </c>
      <c r="W2384" s="270"/>
      <c r="X2384" s="270">
        <f t="shared" ca="1" si="91"/>
        <v>0</v>
      </c>
      <c r="Y2384" s="270"/>
      <c r="Z2384" s="270"/>
      <c r="AB2384" s="272" t="str">
        <f t="shared" si="92"/>
        <v/>
      </c>
    </row>
    <row r="2385" spans="1:28" s="271" customFormat="1" ht="20.25">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90"/>
        <v/>
      </c>
      <c r="T2385" s="224" t="str">
        <f ca="1">IF(B2385="","",IF(ISERROR(MATCH($J2385,SorP!$B$1:$B$6230,0)),"",INDIRECT("'SorP'!$A$"&amp;MATCH($J2385,SorP!$B$1:$B$6230,0))))</f>
        <v/>
      </c>
      <c r="U2385" s="239"/>
      <c r="V2385" s="269" t="e">
        <f>IF(C2385="",NA(),MATCH($B2385&amp;$C2385,'Smelter Look-up'!$J:$J,0))</f>
        <v>#N/A</v>
      </c>
      <c r="W2385" s="270"/>
      <c r="X2385" s="270">
        <f t="shared" ca="1" si="91"/>
        <v>0</v>
      </c>
      <c r="Y2385" s="270"/>
      <c r="Z2385" s="270"/>
      <c r="AB2385" s="272" t="str">
        <f t="shared" si="92"/>
        <v/>
      </c>
    </row>
    <row r="2386" spans="1:28" s="271" customFormat="1" ht="20.25">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90"/>
        <v/>
      </c>
      <c r="T2386" s="224" t="str">
        <f ca="1">IF(B2386="","",IF(ISERROR(MATCH($J2386,SorP!$B$1:$B$6230,0)),"",INDIRECT("'SorP'!$A$"&amp;MATCH($J2386,SorP!$B$1:$B$6230,0))))</f>
        <v/>
      </c>
      <c r="U2386" s="239"/>
      <c r="V2386" s="269" t="e">
        <f>IF(C2386="",NA(),MATCH($B2386&amp;$C2386,'Smelter Look-up'!$J:$J,0))</f>
        <v>#N/A</v>
      </c>
      <c r="W2386" s="270"/>
      <c r="X2386" s="270">
        <f t="shared" ca="1" si="91"/>
        <v>0</v>
      </c>
      <c r="Y2386" s="270"/>
      <c r="Z2386" s="270"/>
      <c r="AB2386" s="272" t="str">
        <f t="shared" si="92"/>
        <v/>
      </c>
    </row>
    <row r="2387" spans="1:28" s="271" customFormat="1" ht="20.25">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90"/>
        <v/>
      </c>
      <c r="T2387" s="224" t="str">
        <f ca="1">IF(B2387="","",IF(ISERROR(MATCH($J2387,SorP!$B$1:$B$6230,0)),"",INDIRECT("'SorP'!$A$"&amp;MATCH($J2387,SorP!$B$1:$B$6230,0))))</f>
        <v/>
      </c>
      <c r="U2387" s="239"/>
      <c r="V2387" s="269" t="e">
        <f>IF(C2387="",NA(),MATCH($B2387&amp;$C2387,'Smelter Look-up'!$J:$J,0))</f>
        <v>#N/A</v>
      </c>
      <c r="W2387" s="270"/>
      <c r="X2387" s="270">
        <f t="shared" ca="1" si="91"/>
        <v>0</v>
      </c>
      <c r="Y2387" s="270"/>
      <c r="Z2387" s="270"/>
      <c r="AB2387" s="272" t="str">
        <f t="shared" si="92"/>
        <v/>
      </c>
    </row>
    <row r="2388" spans="1:28" s="271" customFormat="1" ht="20.25">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90"/>
        <v/>
      </c>
      <c r="T2388" s="224" t="str">
        <f ca="1">IF(B2388="","",IF(ISERROR(MATCH($J2388,SorP!$B$1:$B$6230,0)),"",INDIRECT("'SorP'!$A$"&amp;MATCH($J2388,SorP!$B$1:$B$6230,0))))</f>
        <v/>
      </c>
      <c r="U2388" s="239"/>
      <c r="V2388" s="269" t="e">
        <f>IF(C2388="",NA(),MATCH($B2388&amp;$C2388,'Smelter Look-up'!$J:$J,0))</f>
        <v>#N/A</v>
      </c>
      <c r="W2388" s="270"/>
      <c r="X2388" s="270">
        <f t="shared" ca="1" si="91"/>
        <v>0</v>
      </c>
      <c r="Y2388" s="270"/>
      <c r="Z2388" s="270"/>
      <c r="AB2388" s="272" t="str">
        <f t="shared" si="92"/>
        <v/>
      </c>
    </row>
    <row r="2389" spans="1:28" s="271" customFormat="1" ht="20.25">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90"/>
        <v/>
      </c>
      <c r="T2389" s="224" t="str">
        <f ca="1">IF(B2389="","",IF(ISERROR(MATCH($J2389,SorP!$B$1:$B$6230,0)),"",INDIRECT("'SorP'!$A$"&amp;MATCH($J2389,SorP!$B$1:$B$6230,0))))</f>
        <v/>
      </c>
      <c r="U2389" s="239"/>
      <c r="V2389" s="269" t="e">
        <f>IF(C2389="",NA(),MATCH($B2389&amp;$C2389,'Smelter Look-up'!$J:$J,0))</f>
        <v>#N/A</v>
      </c>
      <c r="W2389" s="270"/>
      <c r="X2389" s="270">
        <f t="shared" ca="1" si="91"/>
        <v>0</v>
      </c>
      <c r="Y2389" s="270"/>
      <c r="Z2389" s="270"/>
      <c r="AB2389" s="272" t="str">
        <f t="shared" si="92"/>
        <v/>
      </c>
    </row>
    <row r="2390" spans="1:28" s="271" customFormat="1" ht="20.25">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90"/>
        <v/>
      </c>
      <c r="T2390" s="224" t="str">
        <f ca="1">IF(B2390="","",IF(ISERROR(MATCH($J2390,SorP!$B$1:$B$6230,0)),"",INDIRECT("'SorP'!$A$"&amp;MATCH($J2390,SorP!$B$1:$B$6230,0))))</f>
        <v/>
      </c>
      <c r="U2390" s="239"/>
      <c r="V2390" s="269" t="e">
        <f>IF(C2390="",NA(),MATCH($B2390&amp;$C2390,'Smelter Look-up'!$J:$J,0))</f>
        <v>#N/A</v>
      </c>
      <c r="W2390" s="270"/>
      <c r="X2390" s="270">
        <f t="shared" ca="1" si="91"/>
        <v>0</v>
      </c>
      <c r="Y2390" s="270"/>
      <c r="Z2390" s="270"/>
      <c r="AB2390" s="272" t="str">
        <f t="shared" si="92"/>
        <v/>
      </c>
    </row>
    <row r="2391" spans="1:28" s="271" customFormat="1" ht="20.25">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90"/>
        <v/>
      </c>
      <c r="T2391" s="224" t="str">
        <f ca="1">IF(B2391="","",IF(ISERROR(MATCH($J2391,SorP!$B$1:$B$6230,0)),"",INDIRECT("'SorP'!$A$"&amp;MATCH($J2391,SorP!$B$1:$B$6230,0))))</f>
        <v/>
      </c>
      <c r="U2391" s="239"/>
      <c r="V2391" s="269" t="e">
        <f>IF(C2391="",NA(),MATCH($B2391&amp;$C2391,'Smelter Look-up'!$J:$J,0))</f>
        <v>#N/A</v>
      </c>
      <c r="W2391" s="270"/>
      <c r="X2391" s="270">
        <f t="shared" ca="1" si="91"/>
        <v>0</v>
      </c>
      <c r="Y2391" s="270"/>
      <c r="Z2391" s="270"/>
      <c r="AB2391" s="272" t="str">
        <f t="shared" si="92"/>
        <v/>
      </c>
    </row>
    <row r="2392" spans="1:28" s="271" customFormat="1" ht="20.25">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90"/>
        <v/>
      </c>
      <c r="T2392" s="224" t="str">
        <f ca="1">IF(B2392="","",IF(ISERROR(MATCH($J2392,SorP!$B$1:$B$6230,0)),"",INDIRECT("'SorP'!$A$"&amp;MATCH($J2392,SorP!$B$1:$B$6230,0))))</f>
        <v/>
      </c>
      <c r="U2392" s="239"/>
      <c r="V2392" s="269" t="e">
        <f>IF(C2392="",NA(),MATCH($B2392&amp;$C2392,'Smelter Look-up'!$J:$J,0))</f>
        <v>#N/A</v>
      </c>
      <c r="W2392" s="270"/>
      <c r="X2392" s="270">
        <f t="shared" ca="1" si="91"/>
        <v>0</v>
      </c>
      <c r="Y2392" s="270"/>
      <c r="Z2392" s="270"/>
      <c r="AB2392" s="272" t="str">
        <f t="shared" si="92"/>
        <v/>
      </c>
    </row>
    <row r="2393" spans="1:28" s="271" customFormat="1" ht="20.25">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90"/>
        <v/>
      </c>
      <c r="T2393" s="224" t="str">
        <f ca="1">IF(B2393="","",IF(ISERROR(MATCH($J2393,SorP!$B$1:$B$6230,0)),"",INDIRECT("'SorP'!$A$"&amp;MATCH($J2393,SorP!$B$1:$B$6230,0))))</f>
        <v/>
      </c>
      <c r="U2393" s="239"/>
      <c r="V2393" s="269" t="e">
        <f>IF(C2393="",NA(),MATCH($B2393&amp;$C2393,'Smelter Look-up'!$J:$J,0))</f>
        <v>#N/A</v>
      </c>
      <c r="W2393" s="270"/>
      <c r="X2393" s="270">
        <f t="shared" ca="1" si="91"/>
        <v>0</v>
      </c>
      <c r="Y2393" s="270"/>
      <c r="Z2393" s="270"/>
      <c r="AB2393" s="272" t="str">
        <f t="shared" si="92"/>
        <v/>
      </c>
    </row>
    <row r="2394" spans="1:28" s="271" customFormat="1" ht="20.25">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90"/>
        <v/>
      </c>
      <c r="T2394" s="224" t="str">
        <f ca="1">IF(B2394="","",IF(ISERROR(MATCH($J2394,SorP!$B$1:$B$6230,0)),"",INDIRECT("'SorP'!$A$"&amp;MATCH($J2394,SorP!$B$1:$B$6230,0))))</f>
        <v/>
      </c>
      <c r="U2394" s="239"/>
      <c r="V2394" s="269" t="e">
        <f>IF(C2394="",NA(),MATCH($B2394&amp;$C2394,'Smelter Look-up'!$J:$J,0))</f>
        <v>#N/A</v>
      </c>
      <c r="W2394" s="270"/>
      <c r="X2394" s="270">
        <f t="shared" ca="1" si="91"/>
        <v>0</v>
      </c>
      <c r="Y2394" s="270"/>
      <c r="Z2394" s="270"/>
      <c r="AB2394" s="272" t="str">
        <f t="shared" si="92"/>
        <v/>
      </c>
    </row>
    <row r="2395" spans="1:28" s="271" customFormat="1" ht="20.25">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90"/>
        <v/>
      </c>
      <c r="T2395" s="224" t="str">
        <f ca="1">IF(B2395="","",IF(ISERROR(MATCH($J2395,SorP!$B$1:$B$6230,0)),"",INDIRECT("'SorP'!$A$"&amp;MATCH($J2395,SorP!$B$1:$B$6230,0))))</f>
        <v/>
      </c>
      <c r="U2395" s="239"/>
      <c r="V2395" s="269" t="e">
        <f>IF(C2395="",NA(),MATCH($B2395&amp;$C2395,'Smelter Look-up'!$J:$J,0))</f>
        <v>#N/A</v>
      </c>
      <c r="W2395" s="270"/>
      <c r="X2395" s="270">
        <f t="shared" ca="1" si="91"/>
        <v>0</v>
      </c>
      <c r="Y2395" s="270"/>
      <c r="Z2395" s="270"/>
      <c r="AB2395" s="272" t="str">
        <f t="shared" si="92"/>
        <v/>
      </c>
    </row>
    <row r="2396" spans="1:28" s="271" customFormat="1" ht="20.25">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90"/>
        <v/>
      </c>
      <c r="T2396" s="224" t="str">
        <f ca="1">IF(B2396="","",IF(ISERROR(MATCH($J2396,SorP!$B$1:$B$6230,0)),"",INDIRECT("'SorP'!$A$"&amp;MATCH($J2396,SorP!$B$1:$B$6230,0))))</f>
        <v/>
      </c>
      <c r="U2396" s="239"/>
      <c r="V2396" s="269" t="e">
        <f>IF(C2396="",NA(),MATCH($B2396&amp;$C2396,'Smelter Look-up'!$J:$J,0))</f>
        <v>#N/A</v>
      </c>
      <c r="W2396" s="270"/>
      <c r="X2396" s="270">
        <f t="shared" ca="1" si="91"/>
        <v>0</v>
      </c>
      <c r="Y2396" s="270"/>
      <c r="Z2396" s="270"/>
      <c r="AB2396" s="272" t="str">
        <f t="shared" si="92"/>
        <v/>
      </c>
    </row>
    <row r="2397" spans="1:28" s="271" customFormat="1" ht="20.25">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90"/>
        <v/>
      </c>
      <c r="T2397" s="224" t="str">
        <f ca="1">IF(B2397="","",IF(ISERROR(MATCH($J2397,SorP!$B$1:$B$6230,0)),"",INDIRECT("'SorP'!$A$"&amp;MATCH($J2397,SorP!$B$1:$B$6230,0))))</f>
        <v/>
      </c>
      <c r="U2397" s="239"/>
      <c r="V2397" s="269" t="e">
        <f>IF(C2397="",NA(),MATCH($B2397&amp;$C2397,'Smelter Look-up'!$J:$J,0))</f>
        <v>#N/A</v>
      </c>
      <c r="W2397" s="270"/>
      <c r="X2397" s="270">
        <f t="shared" ca="1" si="91"/>
        <v>0</v>
      </c>
      <c r="Y2397" s="270"/>
      <c r="Z2397" s="270"/>
      <c r="AB2397" s="272" t="str">
        <f t="shared" si="92"/>
        <v/>
      </c>
    </row>
    <row r="2398" spans="1:28" s="271" customFormat="1" ht="20.25">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90"/>
        <v/>
      </c>
      <c r="T2398" s="224" t="str">
        <f ca="1">IF(B2398="","",IF(ISERROR(MATCH($J2398,SorP!$B$1:$B$6230,0)),"",INDIRECT("'SorP'!$A$"&amp;MATCH($J2398,SorP!$B$1:$B$6230,0))))</f>
        <v/>
      </c>
      <c r="U2398" s="239"/>
      <c r="V2398" s="269" t="e">
        <f>IF(C2398="",NA(),MATCH($B2398&amp;$C2398,'Smelter Look-up'!$J:$J,0))</f>
        <v>#N/A</v>
      </c>
      <c r="W2398" s="270"/>
      <c r="X2398" s="270">
        <f t="shared" ca="1" si="91"/>
        <v>0</v>
      </c>
      <c r="Y2398" s="270"/>
      <c r="Z2398" s="270"/>
      <c r="AB2398" s="272" t="str">
        <f t="shared" si="92"/>
        <v/>
      </c>
    </row>
    <row r="2399" spans="1:28" s="271" customFormat="1" ht="20.25">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90"/>
        <v/>
      </c>
      <c r="T2399" s="224" t="str">
        <f ca="1">IF(B2399="","",IF(ISERROR(MATCH($J2399,SorP!$B$1:$B$6230,0)),"",INDIRECT("'SorP'!$A$"&amp;MATCH($J2399,SorP!$B$1:$B$6230,0))))</f>
        <v/>
      </c>
      <c r="U2399" s="239"/>
      <c r="V2399" s="269" t="e">
        <f>IF(C2399="",NA(),MATCH($B2399&amp;$C2399,'Smelter Look-up'!$J:$J,0))</f>
        <v>#N/A</v>
      </c>
      <c r="W2399" s="270"/>
      <c r="X2399" s="270">
        <f t="shared" ca="1" si="91"/>
        <v>0</v>
      </c>
      <c r="Y2399" s="270"/>
      <c r="Z2399" s="270"/>
      <c r="AB2399" s="272" t="str">
        <f t="shared" si="92"/>
        <v/>
      </c>
    </row>
    <row r="2400" spans="1:28" s="271" customFormat="1" ht="20.25">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90"/>
        <v/>
      </c>
      <c r="T2400" s="224" t="str">
        <f ca="1">IF(B2400="","",IF(ISERROR(MATCH($J2400,SorP!$B$1:$B$6230,0)),"",INDIRECT("'SorP'!$A$"&amp;MATCH($J2400,SorP!$B$1:$B$6230,0))))</f>
        <v/>
      </c>
      <c r="U2400" s="239"/>
      <c r="V2400" s="269" t="e">
        <f>IF(C2400="",NA(),MATCH($B2400&amp;$C2400,'Smelter Look-up'!$J:$J,0))</f>
        <v>#N/A</v>
      </c>
      <c r="W2400" s="270"/>
      <c r="X2400" s="270">
        <f t="shared" ca="1" si="91"/>
        <v>0</v>
      </c>
      <c r="Y2400" s="270"/>
      <c r="Z2400" s="270"/>
      <c r="AB2400" s="272" t="str">
        <f t="shared" si="92"/>
        <v/>
      </c>
    </row>
    <row r="2401" spans="1:28" s="271" customFormat="1" ht="20.25">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90"/>
        <v/>
      </c>
      <c r="T2401" s="224" t="str">
        <f ca="1">IF(B2401="","",IF(ISERROR(MATCH($J2401,SorP!$B$1:$B$6230,0)),"",INDIRECT("'SorP'!$A$"&amp;MATCH($J2401,SorP!$B$1:$B$6230,0))))</f>
        <v/>
      </c>
      <c r="U2401" s="239"/>
      <c r="V2401" s="269" t="e">
        <f>IF(C2401="",NA(),MATCH($B2401&amp;$C2401,'Smelter Look-up'!$J:$J,0))</f>
        <v>#N/A</v>
      </c>
      <c r="W2401" s="270"/>
      <c r="X2401" s="270">
        <f t="shared" ca="1" si="91"/>
        <v>0</v>
      </c>
      <c r="Y2401" s="270"/>
      <c r="Z2401" s="270"/>
      <c r="AB2401" s="272" t="str">
        <f t="shared" si="92"/>
        <v/>
      </c>
    </row>
    <row r="2402" spans="1:28" s="271" customFormat="1" ht="20.25">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90"/>
        <v/>
      </c>
      <c r="T2402" s="224" t="str">
        <f ca="1">IF(B2402="","",IF(ISERROR(MATCH($J2402,SorP!$B$1:$B$6230,0)),"",INDIRECT("'SorP'!$A$"&amp;MATCH($J2402,SorP!$B$1:$B$6230,0))))</f>
        <v/>
      </c>
      <c r="U2402" s="239"/>
      <c r="V2402" s="269" t="e">
        <f>IF(C2402="",NA(),MATCH($B2402&amp;$C2402,'Smelter Look-up'!$J:$J,0))</f>
        <v>#N/A</v>
      </c>
      <c r="W2402" s="270"/>
      <c r="X2402" s="270">
        <f t="shared" ca="1" si="91"/>
        <v>0</v>
      </c>
      <c r="Y2402" s="270"/>
      <c r="Z2402" s="270"/>
      <c r="AB2402" s="272" t="str">
        <f t="shared" si="92"/>
        <v/>
      </c>
    </row>
    <row r="2403" spans="1:28" s="271" customFormat="1" ht="20.25">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90"/>
        <v/>
      </c>
      <c r="T2403" s="224" t="str">
        <f ca="1">IF(B2403="","",IF(ISERROR(MATCH($J2403,SorP!$B$1:$B$6230,0)),"",INDIRECT("'SorP'!$A$"&amp;MATCH($J2403,SorP!$B$1:$B$6230,0))))</f>
        <v/>
      </c>
      <c r="U2403" s="239"/>
      <c r="V2403" s="269" t="e">
        <f>IF(C2403="",NA(),MATCH($B2403&amp;$C2403,'Smelter Look-up'!$J:$J,0))</f>
        <v>#N/A</v>
      </c>
      <c r="W2403" s="270"/>
      <c r="X2403" s="270">
        <f t="shared" ca="1" si="91"/>
        <v>0</v>
      </c>
      <c r="Y2403" s="270"/>
      <c r="Z2403" s="270"/>
      <c r="AB2403" s="272" t="str">
        <f t="shared" si="92"/>
        <v/>
      </c>
    </row>
    <row r="2404" spans="1:28" s="271" customFormat="1" ht="20.25">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ca="1" si="90"/>
        <v/>
      </c>
      <c r="T2404" s="224" t="str">
        <f ca="1">IF(B2404="","",IF(ISERROR(MATCH($J2404,SorP!$B$1:$B$6230,0)),"",INDIRECT("'SorP'!$A$"&amp;MATCH($J2404,SorP!$B$1:$B$6230,0))))</f>
        <v/>
      </c>
      <c r="U2404" s="239"/>
      <c r="V2404" s="269" t="e">
        <f>IF(C2404="",NA(),MATCH($B2404&amp;$C2404,'Smelter Look-up'!$J:$J,0))</f>
        <v>#N/A</v>
      </c>
      <c r="W2404" s="270"/>
      <c r="X2404" s="270">
        <f t="shared" ca="1" si="91"/>
        <v>0</v>
      </c>
      <c r="Y2404" s="270"/>
      <c r="Z2404" s="270"/>
      <c r="AB2404" s="272" t="str">
        <f t="shared" si="92"/>
        <v/>
      </c>
    </row>
    <row r="2405" spans="1:28" s="271" customFormat="1" ht="20.25">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ref="S2405:S2408" ca="1" si="93">IF(B2405="","",IF(ISERROR(MATCH($E2405,CL,0)),"Unknown",INDIRECT("'C'!$A$"&amp;MATCH($E2405,CL,0)+1)))</f>
        <v/>
      </c>
      <c r="T2405" s="224" t="str">
        <f ca="1">IF(B2405="","",IF(ISERROR(MATCH($J2405,SorP!$B$1:$B$6230,0)),"",INDIRECT("'SorP'!$A$"&amp;MATCH($J2405,SorP!$B$1:$B$6230,0))))</f>
        <v/>
      </c>
      <c r="U2405" s="239"/>
      <c r="V2405" s="269" t="e">
        <f>IF(C2405="",NA(),MATCH($B2405&amp;$C2405,'Smelter Look-up'!$J:$J,0))</f>
        <v>#N/A</v>
      </c>
      <c r="W2405" s="270"/>
      <c r="X2405" s="270">
        <f ca="1">IF(AND(C2405="Smelter not listed",OR(LEN(D2405)=0,LEN(E2405)=0)),1,0)</f>
        <v>0</v>
      </c>
      <c r="Y2405" s="270"/>
      <c r="Z2405" s="270"/>
      <c r="AB2405" s="272" t="str">
        <f t="shared" ref="AB2405:AB2407" si="94">B2405&amp;C2405</f>
        <v/>
      </c>
    </row>
    <row r="2406" spans="1:28" s="271" customFormat="1" ht="20.25">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93"/>
        <v/>
      </c>
      <c r="T2406" s="224" t="str">
        <f ca="1">IF(B2406="","",IF(ISERROR(MATCH($J2406,SorP!$B$1:$B$6230,0)),"",INDIRECT("'SorP'!$A$"&amp;MATCH($J2406,SorP!$B$1:$B$6230,0))))</f>
        <v/>
      </c>
      <c r="U2406" s="239"/>
      <c r="V2406" s="269" t="e">
        <f>IF(C2406="",NA(),MATCH($B2406&amp;$C2406,'Smelter Look-up'!$J:$J,0))</f>
        <v>#N/A</v>
      </c>
      <c r="W2406" s="270"/>
      <c r="X2406" s="270">
        <f ca="1">IF(AND(C2406="Smelter not listed",OR(LEN(D2406)=0,LEN(E2406)=0)),1,0)</f>
        <v>0</v>
      </c>
      <c r="Y2406" s="270"/>
      <c r="Z2406" s="270"/>
      <c r="AB2406" s="272" t="str">
        <f t="shared" si="94"/>
        <v/>
      </c>
    </row>
    <row r="2407" spans="1:28" s="271" customFormat="1" ht="20.25">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93"/>
        <v/>
      </c>
      <c r="T2407" s="224" t="str">
        <f ca="1">IF(B2407="","",IF(ISERROR(MATCH($J2407,SorP!$B$1:$B$6230,0)),"",INDIRECT("'SorP'!$A$"&amp;MATCH($J2407,SorP!$B$1:$B$6230,0))))</f>
        <v/>
      </c>
      <c r="U2407" s="239"/>
      <c r="V2407" s="269" t="e">
        <f>IF(C2407="",NA(),MATCH($B2407&amp;$C2407,'Smelter Look-up'!$J:$J,0))</f>
        <v>#N/A</v>
      </c>
      <c r="W2407" s="270"/>
      <c r="X2407" s="270">
        <f ca="1">IF(AND(C2407="Smelter not listed",OR(LEN(D2407)=0,LEN(E2407)=0)),1,0)</f>
        <v>0</v>
      </c>
      <c r="Y2407" s="270"/>
      <c r="Z2407" s="270"/>
      <c r="AB2407" s="272" t="str">
        <f t="shared" si="94"/>
        <v/>
      </c>
    </row>
    <row r="2408" spans="1:28" ht="13.5" thickBot="1">
      <c r="A2408" s="273"/>
      <c r="B2408" s="274"/>
      <c r="C2408" s="274"/>
      <c r="D2408" s="275"/>
      <c r="E2408" s="275"/>
      <c r="F2408" s="275"/>
      <c r="G2408" s="275"/>
      <c r="H2408" s="275"/>
      <c r="I2408" s="275"/>
      <c r="J2408" s="275"/>
      <c r="K2408" s="275"/>
      <c r="L2408" s="275"/>
      <c r="M2408" s="275"/>
      <c r="N2408" s="275"/>
      <c r="O2408" s="275"/>
      <c r="P2408" s="275"/>
      <c r="Q2408" s="240"/>
      <c r="R2408" s="216"/>
      <c r="S2408" s="224" t="str">
        <f t="shared" ca="1" si="93"/>
        <v/>
      </c>
      <c r="T2408" s="224" t="str">
        <f ca="1">IF(B2408="","",IF(ISERROR(MATCH($J2408,SorP!$B$1:$B$6230,0)),"",INDIRECT("'SorP'!$A$"&amp;MATCH($J2408,SorP!$B$1:$B$6230,0))))</f>
        <v/>
      </c>
      <c r="AB2408" s="271" t="str">
        <f>B2408&amp;C2408</f>
        <v/>
      </c>
    </row>
    <row r="2409" spans="1:28" ht="13.5" thickTop="1">
      <c r="U2409" s="277"/>
      <c r="V2409" s="277"/>
      <c r="W2409" s="277"/>
      <c r="X2409" s="277"/>
      <c r="Y2409" s="277"/>
      <c r="Z2409" s="277"/>
    </row>
    <row r="2410" spans="1:28">
      <c r="U2410" s="277"/>
      <c r="V2410" s="277"/>
      <c r="W2410" s="277"/>
      <c r="X2410" s="277"/>
      <c r="Y2410" s="277"/>
      <c r="Z2410" s="277"/>
    </row>
    <row r="2411" spans="1:28">
      <c r="U2411" s="277"/>
      <c r="V2411" s="277"/>
      <c r="W2411" s="277"/>
      <c r="X2411" s="277"/>
      <c r="Y2411" s="277"/>
      <c r="Z2411" s="277"/>
    </row>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29"/>
  <conditionalFormatting sqref="B464:B613 B654:B988 B995:B2407 B5:B457">
    <cfRule type="expression" dxfId="44" priority="59" stopIfTrue="1">
      <formula>IF(B5="",TRUE)</formula>
    </cfRule>
    <cfRule type="expression" dxfId="43" priority="70" stopIfTrue="1">
      <formula>IF(AND(COUNTIF(MetalSmelter,B5&amp;C5)=0,LEN(C5)&gt;0), TRUE, FALSE)</formula>
    </cfRule>
  </conditionalFormatting>
  <conditionalFormatting sqref="D5:D2407">
    <cfRule type="expression" dxfId="42" priority="53" stopIfTrue="1">
      <formula>IF(AND(LEN($C5) &gt;0, ($C5 &lt;&gt; "Smelter Not Listed")),1,0)</formula>
    </cfRule>
    <cfRule type="expression" dxfId="41" priority="78" stopIfTrue="1">
      <formula>IF(AND(D5="",$C5=$X$4),TRUE)</formula>
    </cfRule>
    <cfRule type="expression" dxfId="40" priority="79" stopIfTrue="1">
      <formula>IF(FIND("!",D5),TRUE)</formula>
    </cfRule>
  </conditionalFormatting>
  <conditionalFormatting sqref="G5:G2407">
    <cfRule type="expression" dxfId="39" priority="80" stopIfTrue="1">
      <formula>IF(FIND("Enter smelter details",G5),TRUE)</formula>
    </cfRule>
  </conditionalFormatting>
  <conditionalFormatting sqref="R5:R2408 E5:E2407">
    <cfRule type="expression" dxfId="38" priority="66" stopIfTrue="1">
      <formula>IF(AND(E5="",$C5=$X$4),TRUE)</formula>
    </cfRule>
    <cfRule type="expression" dxfId="37" priority="67" stopIfTrue="1">
      <formula>IF(FIND("!",E5),TRUE)</formula>
    </cfRule>
  </conditionalFormatting>
  <conditionalFormatting sqref="F5:F2407">
    <cfRule type="expression" dxfId="36" priority="57" stopIfTrue="1">
      <formula>IF(AND(LEN($A5)&gt;0,$A5&lt;&gt;$F5),TRUE,FALSE)</formula>
    </cfRule>
  </conditionalFormatting>
  <conditionalFormatting sqref="C464:C613 C620:C988 C995:C2407 C5:C457">
    <cfRule type="expression" dxfId="35" priority="56" stopIfTrue="1">
      <formula>IF(AND(B5&lt;&gt;"",C5=""),TRUE)</formula>
    </cfRule>
  </conditionalFormatting>
  <conditionalFormatting sqref="B458:B463">
    <cfRule type="expression" dxfId="34" priority="17" stopIfTrue="1">
      <formula>IF(B458="",TRUE)</formula>
    </cfRule>
    <cfRule type="expression" dxfId="33" priority="18" stopIfTrue="1">
      <formula>IF(AND(COUNTIF(MetalSmelter,B458&amp;C458)=0,LEN(C458)&gt;0), TRUE, FALSE)</formula>
    </cfRule>
  </conditionalFormatting>
  <conditionalFormatting sqref="C458:C463">
    <cfRule type="expression" dxfId="32" priority="16" stopIfTrue="1">
      <formula>IF(AND(B458&lt;&gt;"",C458=""),TRUE)</formula>
    </cfRule>
  </conditionalFormatting>
  <conditionalFormatting sqref="B620:B653">
    <cfRule type="expression" dxfId="31" priority="14" stopIfTrue="1">
      <formula>IF(B620="",TRUE)</formula>
    </cfRule>
    <cfRule type="expression" dxfId="30" priority="15" stopIfTrue="1">
      <formula>IF(AND(COUNTIF(MetalSmelter,B620&amp;C620)=0,LEN(C620)&gt;0), TRUE, FALSE)</formula>
    </cfRule>
  </conditionalFormatting>
  <conditionalFormatting sqref="B614:B619">
    <cfRule type="expression" dxfId="29" priority="11" stopIfTrue="1">
      <formula>IF(B614="",TRUE)</formula>
    </cfRule>
    <cfRule type="expression" dxfId="28" priority="12" stopIfTrue="1">
      <formula>IF(AND(COUNTIF(MetalSmelter,B614&amp;C614)=0,LEN(C614)&gt;0), TRUE, FALSE)</formula>
    </cfRule>
  </conditionalFormatting>
  <conditionalFormatting sqref="C614:C619">
    <cfRule type="expression" dxfId="27" priority="10" stopIfTrue="1">
      <formula>IF(AND(B614&lt;&gt;"",C614=""),TRUE)</formula>
    </cfRule>
  </conditionalFormatting>
  <conditionalFormatting sqref="B989:B994">
    <cfRule type="expression" dxfId="26" priority="5" stopIfTrue="1">
      <formula>IF(B989="",TRUE)</formula>
    </cfRule>
    <cfRule type="expression" dxfId="25" priority="6" stopIfTrue="1">
      <formula>IF(AND(COUNTIF(MetalSmelter,B989&amp;C989)=0,LEN(C989)&gt;0), TRUE, FALSE)</formula>
    </cfRule>
  </conditionalFormatting>
  <conditionalFormatting sqref="C989:C994">
    <cfRule type="expression" dxfId="24" priority="4" stopIfTrue="1">
      <formula>IF(AND(B989&lt;&gt;"",C989=""),TRUE)</formula>
    </cfRule>
  </conditionalFormatting>
  <dataValidations count="5">
    <dataValidation type="list" allowBlank="1" showInputMessage="1" showErrorMessage="1" sqref="B5:B2407" xr:uid="{00000000-0002-0000-0400-000000000000}">
      <formula1>Metal</formula1>
    </dataValidation>
    <dataValidation allowBlank="1" showErrorMessage="1" sqref="F5:G2407" xr:uid="{00000000-0002-0000-0400-000001000000}"/>
    <dataValidation type="list" showInputMessage="1" showErrorMessage="1" sqref="C5:C2407" xr:uid="{00000000-0002-0000-0400-000002000000}">
      <formula1>SN</formula1>
    </dataValidation>
    <dataValidation type="list" allowBlank="1" showInputMessage="1" showErrorMessage="1" sqref="E5:E2407" xr:uid="{00000000-0002-0000-0400-000003000000}">
      <formula1>CL</formula1>
    </dataValidation>
    <dataValidation type="list" allowBlank="1" showInputMessage="1" showErrorMessage="1" sqref="P5:P2407"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64" activePane="bottomRight" state="frozen"/>
      <selection pane="topRight" activeCell="B1" sqref="B1"/>
      <selection pane="bottomLeft" activeCell="A4" sqref="A4"/>
      <selection pane="bottomRight" activeCell="B4" sqref="B4"/>
    </sheetView>
  </sheetViews>
  <sheetFormatPr defaultColWidth="8.875" defaultRowHeight="12.75"/>
  <cols>
    <col min="1" max="1" width="45.125" style="22" customWidth="1"/>
    <col min="2" max="2" width="42.8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80" hidden="1" customWidth="1"/>
    <col min="10" max="10" width="48.875" style="22" hidden="1" customWidth="1"/>
    <col min="11" max="11" width="9" style="22" hidden="1" customWidth="1"/>
    <col min="12" max="12" width="8.875" style="22" hidden="1" customWidth="1"/>
    <col min="13" max="18" width="8.875" style="22" customWidth="1"/>
    <col min="19" max="16384" width="8.875" style="22"/>
  </cols>
  <sheetData>
    <row r="1" spans="1:10" ht="30">
      <c r="A1" s="461" t="str">
        <f ca="1">OFFSET(L!$C$1,MATCH("Checker"&amp;ADDRESS(ROW(),COLUMN(),4),L!$A:$A,0)-1,SL,,)</f>
        <v>To ensure all required fields have been populated before submitting to your customers review form for any line items highlighted in red</v>
      </c>
      <c r="B1" s="461"/>
      <c r="C1" s="461"/>
      <c r="D1" s="150" t="str">
        <f ca="1">OFFSET(L!$C$1,MATCH("Checker"&amp;ADDRESS(ROW(),COLUMN(),4),L!$A:$A,0)-1,SL,,)</f>
        <v>Required fields remaining to be completed</v>
      </c>
      <c r="E1" s="87" t="s">
        <v>917</v>
      </c>
    </row>
    <row r="2" spans="1:10" ht="15">
      <c r="A2" s="80" t="s">
        <v>1014</v>
      </c>
      <c r="B2" s="81" t="str">
        <f>IF(F62=1,"Click here to return to Smelter List","")</f>
        <v>Click here to return to Smelter List</v>
      </c>
      <c r="C2" s="154" t="str">
        <f>IF(F61=1,"Click here to return to Product List","")</f>
        <v/>
      </c>
      <c r="D2" s="185" t="str">
        <f ca="1">IF(H67=0,"0",H67)</f>
        <v>0</v>
      </c>
    </row>
    <row r="3" spans="1:10" ht="15">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tvONE</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Bruce Meldrum</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bruce.meldrum@tvone.com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+44(0)1628566841</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Bruce Meldrum</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bruce.meldrum@tvone.com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+44(0)1628566841</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43942</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75">
      <c r="A14" s="105" t="str">
        <f ca="1">Declaration!B25</f>
        <v>1) Is any 3TG intentionally added or used in the product(s) or in the production process? (*)</v>
      </c>
      <c r="B14" s="108"/>
      <c r="C14" s="108"/>
      <c r="D14" s="112"/>
      <c r="E14" s="87" t="s">
        <v>921</v>
      </c>
      <c r="F14" s="109"/>
      <c r="G14" s="24"/>
      <c r="H14" s="86">
        <f t="shared" si="2"/>
        <v>0</v>
      </c>
    </row>
    <row r="15" spans="1:10" ht="26.25">
      <c r="A15" s="106" t="str">
        <f ca="1">Declaration!B26</f>
        <v>Tantalum  (*)</v>
      </c>
      <c r="B15" s="105" t="str">
        <f>Declaration!D26</f>
        <v>Yes</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Tungsten  (*)</v>
      </c>
      <c r="B18" s="105" t="str">
        <f>Declaration!D29</f>
        <v>Yes</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1">
      <c r="A19" s="105" t="str">
        <f ca="1">Declaration!B31</f>
        <v>2) Does any 3TG remain in the product(s)? (*)</v>
      </c>
      <c r="B19" s="108"/>
      <c r="C19" s="108"/>
      <c r="D19" s="112"/>
      <c r="E19" s="87" t="s">
        <v>919</v>
      </c>
      <c r="F19" s="109"/>
      <c r="G19" s="24"/>
      <c r="H19" s="24"/>
      <c r="J19" s="182"/>
    </row>
    <row r="20" spans="1:10" ht="39">
      <c r="A20" s="106" t="str">
        <f ca="1">Declaration!B32</f>
        <v>Tantalum  (*)</v>
      </c>
      <c r="B20" s="105" t="str">
        <f>IF($B$15="Yes",Declaration!D32,0)</f>
        <v>Yes</v>
      </c>
      <c r="C20" s="105" t="str">
        <f t="shared" ca="1" si="3"/>
        <v>Complete</v>
      </c>
      <c r="D20" s="113" t="str">
        <f>IF(H20=1,"Click here to answer question 2 for Tantalum","")</f>
        <v/>
      </c>
      <c r="E20" s="87" t="s">
        <v>918</v>
      </c>
      <c r="F20" s="110">
        <f>IF(B$15="No",0,1)</f>
        <v>1</v>
      </c>
      <c r="G20" s="84">
        <f t="shared" si="4"/>
        <v>0</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Tungsten  (*)</v>
      </c>
      <c r="B23" s="105" t="str">
        <f>IF($B$18="Yes",Declaration!D35,0)</f>
        <v>Yes</v>
      </c>
      <c r="C23" s="105" t="str">
        <f t="shared" ca="1" si="3"/>
        <v>Complete</v>
      </c>
      <c r="D23" s="113" t="str">
        <f>IF(H23=1,"Click here to answer question 2 for Tungsten","")</f>
        <v/>
      </c>
      <c r="E23" s="87" t="s">
        <v>918</v>
      </c>
      <c r="F23" s="110">
        <f>IF(B$18="No",0,1)</f>
        <v>1</v>
      </c>
      <c r="G23" s="84">
        <f t="shared" si="4"/>
        <v>0</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Tantalum  (*)</v>
      </c>
      <c r="B25" s="105" t="str">
        <f>IF(AND($B$15="Yes",$B$20="Yes"),Declaration!D38,0)</f>
        <v>No</v>
      </c>
      <c r="C25" s="105" t="str">
        <f t="shared" ca="1" si="3"/>
        <v>Complete</v>
      </c>
      <c r="D25" s="113" t="str">
        <f>IF(H25=1,"Click here to answer question 3 for Tantalum","")</f>
        <v/>
      </c>
      <c r="E25" s="87" t="s">
        <v>918</v>
      </c>
      <c r="F25" s="110">
        <f>IF(OR(B15="No",B20="No"),0,1)</f>
        <v>1</v>
      </c>
      <c r="G25" s="84">
        <f t="shared" ref="G25:G60" si="5">IF(B25=0,1,0)</f>
        <v>0</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Tungsten  (*)</v>
      </c>
      <c r="B28" s="105" t="str">
        <f>IF(AND($B$18="Yes",$B$23="Yes"),Declaration!D41,0)</f>
        <v>No</v>
      </c>
      <c r="C28" s="105" t="str">
        <f t="shared" ca="1" si="3"/>
        <v>Complete</v>
      </c>
      <c r="D28" s="113" t="str">
        <f>IF(H28=1,"Click here to answer question 3 for Tungsten","")</f>
        <v/>
      </c>
      <c r="E28" s="87" t="s">
        <v>918</v>
      </c>
      <c r="F28" s="110">
        <f>IF(OR(B18="No",B23="No"),0,1)</f>
        <v>1</v>
      </c>
      <c r="G28" s="84">
        <f t="shared" si="5"/>
        <v>0</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Tantalum  (*)</v>
      </c>
      <c r="B30" s="105" t="str">
        <f>IF(AND($B$15="Yes",$B$20="Yes"),Declaration!D44,0)</f>
        <v>Unknown</v>
      </c>
      <c r="C30" s="105" t="str">
        <f ca="1">IF(H30=1,J30,I30)</f>
        <v>Complete</v>
      </c>
      <c r="D30" s="113" t="str">
        <f>IF(H30=1,"Click here to answer question 4 for Tantalum","")</f>
        <v/>
      </c>
      <c r="E30" s="87" t="s">
        <v>1437</v>
      </c>
      <c r="F30" s="110">
        <f>F25</f>
        <v>1</v>
      </c>
      <c r="G30" s="84">
        <f>IF(B30=0,1,0)</f>
        <v>0</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Unknown</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Unknown</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Tungsten  (*)</v>
      </c>
      <c r="B33" s="105" t="str">
        <f>IF(AND($B$18="Yes",$B$23="Yes"),Declaration!D47,0)</f>
        <v>Unknown</v>
      </c>
      <c r="C33" s="105" t="str">
        <f ca="1">IF(H33=1,J33,I33)</f>
        <v>Complete</v>
      </c>
      <c r="D33" s="113" t="str">
        <f>IF(H33=1,"Click here to answer question 4 for Tungsten","")</f>
        <v/>
      </c>
      <c r="E33" s="87" t="s">
        <v>1437</v>
      </c>
      <c r="F33" s="110">
        <f>F28</f>
        <v>1</v>
      </c>
      <c r="G33" s="84">
        <f>IF(B33=0,1,0)</f>
        <v>0</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8.25">
      <c r="A34" s="105" t="str">
        <f ca="1">Declaration!B49</f>
        <v>5) What percentage of relevant suppliers have provided a response to your supply chain survey?  (*)</v>
      </c>
      <c r="B34" s="108"/>
      <c r="C34" s="108"/>
      <c r="D34" s="112"/>
      <c r="E34" s="87" t="s">
        <v>918</v>
      </c>
      <c r="F34" s="109"/>
      <c r="G34" s="24"/>
      <c r="H34" s="24"/>
    </row>
    <row r="35" spans="1:10" ht="26.25">
      <c r="A35" s="106" t="str">
        <f ca="1">Declaration!B50</f>
        <v>Tantalum  (*)</v>
      </c>
      <c r="B35" s="105">
        <f>IF(AND($B$15="Yes",$B$20="Yes"),Declaration!D50,0)</f>
        <v>1</v>
      </c>
      <c r="C35" s="105" t="str">
        <f t="shared" ca="1" si="3"/>
        <v>Complete</v>
      </c>
      <c r="D35" s="111" t="str">
        <f>IF(H35=1,"Click here to answer question 5 for Tantalum","")</f>
        <v/>
      </c>
      <c r="E35" s="87" t="s">
        <v>917</v>
      </c>
      <c r="F35" s="110">
        <f>F25</f>
        <v>1</v>
      </c>
      <c r="G35" s="84">
        <f t="shared" si="5"/>
        <v>0</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25">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25">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25">
      <c r="A38" s="106" t="str">
        <f ca="1">Declaration!B53</f>
        <v>Tungsten  (*)</v>
      </c>
      <c r="B38" s="105">
        <f>IF(AND($B$18="Yes",$B$23="Yes"),Declaration!D53,0)</f>
        <v>1</v>
      </c>
      <c r="C38" s="105" t="str">
        <f t="shared" ca="1" si="3"/>
        <v>Complete</v>
      </c>
      <c r="D38" s="111" t="str">
        <f>IF(H38=1,"Click here to answer question 5 for Tungsten","")</f>
        <v/>
      </c>
      <c r="E38" s="87" t="s">
        <v>917</v>
      </c>
      <c r="F38" s="110">
        <f>F28</f>
        <v>1</v>
      </c>
      <c r="G38" s="84">
        <f t="shared" si="5"/>
        <v>0</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1">
      <c r="A39" s="105" t="str">
        <f ca="1">Declaration!B55</f>
        <v>6) Have you identified all of the smelters supplying the 3TG to your supply chain?  (*)</v>
      </c>
      <c r="B39" s="108"/>
      <c r="C39" s="108"/>
      <c r="D39" s="112"/>
      <c r="E39" s="87" t="s">
        <v>919</v>
      </c>
      <c r="F39" s="109"/>
      <c r="G39" s="24"/>
      <c r="H39" s="24"/>
    </row>
    <row r="40" spans="1:10" ht="51.75">
      <c r="A40" s="106" t="str">
        <f ca="1">Declaration!B56</f>
        <v>Tantalum  (*)</v>
      </c>
      <c r="B40" s="105" t="str">
        <f>IF(AND($B$15="Yes",$B$20="Yes"),Declaration!D56,0)</f>
        <v>Yes</v>
      </c>
      <c r="C40" s="105" t="str">
        <f t="shared" ca="1" si="3"/>
        <v>Complete</v>
      </c>
      <c r="D40" s="113" t="str">
        <f>IF(H40=1,"Click here to answer question 6 for Tantalum","")</f>
        <v/>
      </c>
      <c r="E40" s="87" t="s">
        <v>1433</v>
      </c>
      <c r="F40" s="110">
        <f>F25</f>
        <v>1</v>
      </c>
      <c r="G40" s="84">
        <f t="shared" si="5"/>
        <v>0</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6" t="str">
        <f ca="1">Declaration!B59</f>
        <v>Tungsten  (*)</v>
      </c>
      <c r="B43" s="105" t="str">
        <f>IF(AND($B$18="Yes",$B$23="Yes"),Declaration!D59,0)</f>
        <v>Yes</v>
      </c>
      <c r="C43" s="105" t="str">
        <f t="shared" ca="1" si="3"/>
        <v>Complete</v>
      </c>
      <c r="D43" s="113" t="str">
        <f>IF(H43=1,"Click here to answer question 6 for Tungsten","")</f>
        <v/>
      </c>
      <c r="E43" s="87" t="s">
        <v>1433</v>
      </c>
      <c r="F43" s="110">
        <f>F28</f>
        <v>1</v>
      </c>
      <c r="G43" s="84">
        <f t="shared" si="5"/>
        <v>0</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Tantalum  (*)</v>
      </c>
      <c r="B45" s="105" t="str">
        <f>IF(AND($B$15="Yes",$B$20="Yes"),Declaration!D62,0)</f>
        <v>Yes</v>
      </c>
      <c r="C45" s="105" t="str">
        <f t="shared" ca="1" si="3"/>
        <v>Complete</v>
      </c>
      <c r="D45" s="114" t="str">
        <f>IF(H45=1,"Click here to answer question 7 for Tantalum","")</f>
        <v/>
      </c>
      <c r="E45" s="87" t="s">
        <v>918</v>
      </c>
      <c r="F45" s="110">
        <f>F25</f>
        <v>1</v>
      </c>
      <c r="G45" s="84">
        <f t="shared" si="5"/>
        <v>0</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Tungsten  (*)</v>
      </c>
      <c r="B48" s="105" t="str">
        <f>IF(AND($B$18="Yes",$B$23="Yes"),Declaration!D65,0)</f>
        <v>Yes</v>
      </c>
      <c r="C48" s="105" t="str">
        <f t="shared" ca="1" si="3"/>
        <v>Complete</v>
      </c>
      <c r="D48" s="114" t="str">
        <f>IF(H48=1,"Click here to answer question 7 for Tungsten","")</f>
        <v/>
      </c>
      <c r="E48" s="87" t="s">
        <v>918</v>
      </c>
      <c r="F48" s="110">
        <f>F28</f>
        <v>1</v>
      </c>
      <c r="G48" s="84">
        <f t="shared" si="5"/>
        <v>0</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5">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Yes</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65" customHeight="1">
      <c r="A52" s="105" t="s">
        <v>6</v>
      </c>
      <c r="B52" s="105" t="str">
        <f>Declaration!G71</f>
        <v>http://tvone.crmdesk.com/support/image.aspx?mode=file&amp;id=15317</v>
      </c>
      <c r="C52" s="105" t="str">
        <f ca="1">IF(H52=1,J52,I52)</f>
        <v>Complete</v>
      </c>
      <c r="D52" s="111" t="str">
        <f>IF(H52=1,"Click here to specify URL for question (B)","")</f>
        <v/>
      </c>
      <c r="E52" s="87"/>
      <c r="F52" s="110">
        <f>IF(AND(F51=1,B51="Yes"),1,0)</f>
        <v>1</v>
      </c>
      <c r="G52" s="84">
        <f>IF(LEN(B52)&gt;1,0,1)</f>
        <v>0</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1">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using other format (describe)</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No</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No products or item numbers listed</v>
      </c>
      <c r="C61" s="105" t="str">
        <f t="shared" ca="1" si="3"/>
        <v>Complete</v>
      </c>
      <c r="D61" s="111" t="str">
        <f>IF(H61=1,"Click here to enter detail on Product List tab","")</f>
        <v/>
      </c>
      <c r="E61" s="87" t="s">
        <v>1437</v>
      </c>
      <c r="F61" s="110">
        <f>IF(B5=Declaration!Q9,1,0)</f>
        <v>0</v>
      </c>
      <c r="G61" s="84">
        <f>IF('Product List'!B6="",1,0)</f>
        <v>1</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 ca="1">IF(K62=1,L62,IF(B15="No","Not Required",IF(G62=0,I62,J62)))</f>
        <v>Complete</v>
      </c>
      <c r="D62" s="111" t="str">
        <f>IF(H62=0,"","Click here to provide smelter information")</f>
        <v/>
      </c>
      <c r="E62" s="87" t="s">
        <v>1437</v>
      </c>
      <c r="F62" s="110">
        <f>F25</f>
        <v>1</v>
      </c>
      <c r="G62" s="84">
        <f>IF(AND(COUNTIF(SmelterIdetifiedForMetal,"Tantalum")&gt;0,COUNTIF('Smelter List'!AB$5:AB$2407,"Tantalum?*")&gt;0),0,1)</f>
        <v>0</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List'!AB$5:AB$2407,"Tin?*")&gt;0),0,1)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List'!AB$5:AB$2407,"Gold?*")&gt;0),0,1)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 ca="1">IF(K65=1,L65,IF(B18="No","Not Required",IF(G65=0,I65,J65)))</f>
        <v>Complete</v>
      </c>
      <c r="D65" s="111" t="str">
        <f>IF(H65=0,"","Click here to provide smelter information")</f>
        <v/>
      </c>
      <c r="E65" s="87" t="s">
        <v>918</v>
      </c>
      <c r="F65" s="110">
        <f>F28</f>
        <v>1</v>
      </c>
      <c r="G65" s="84">
        <f>IF(AND(COUNTIF(SmelterIdetifiedForMetal,"Tungsten")&gt;0,COUNTIF('Smelter List'!AB$5:AB$2407,"Tungsten?*")&gt;0),0,1)</f>
        <v>0</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5">
      <c r="A66" s="195" t="s">
        <v>2984</v>
      </c>
      <c r="B66" s="105"/>
      <c r="C66" s="195" t="str">
        <f>IF(F66=0,J66,IF(G66=0,I66,L66))</f>
        <v>N/A</v>
      </c>
      <c r="D66" s="111"/>
      <c r="E66" s="87"/>
      <c r="F66" s="110">
        <f>IF(COUNTIF('Smelter List'!C5:C2407,"Smelter not listed")=0,0,1)</f>
        <v>0</v>
      </c>
      <c r="G66" s="84">
        <f ca="1">IF(OR(SUMPRODUCT(('Smelter List'!C5:C2407="Smelter not listed")*('Smelter List'!D5:D2407=""))&gt;0,SUMPRODUCT(('Smelter List'!C5:C2407="Smelter not listed")*('Smelter List'!E5:E2407=""))&gt;0),1,0)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29"/>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6" sqref="B6"/>
    </sheetView>
  </sheetViews>
  <sheetFormatPr defaultColWidth="8.875" defaultRowHeight="12.75"/>
  <cols>
    <col min="1" max="1" width="3.125" style="120" customWidth="1"/>
    <col min="2" max="2" width="39.875" style="121" customWidth="1"/>
    <col min="3" max="3" width="39.875" style="120" customWidth="1"/>
    <col min="4" max="4" width="58.875" style="120" customWidth="1"/>
    <col min="5" max="5" width="1.625" style="120" customWidth="1"/>
    <col min="6" max="6" width="9" customWidth="1"/>
    <col min="7" max="16384" width="8.875" style="26"/>
  </cols>
  <sheetData>
    <row r="1" spans="1:6" ht="35.1" customHeight="1" thickTop="1">
      <c r="A1" s="463" t="str">
        <f ca="1">OFFSET(L!$C$1,MATCH("Product List"&amp;ADDRESS(ROW(),COLUMN(),4),L!$A:$A,0)-1,SL,,)</f>
        <v>Completion required only if reporting level "Product (or List of Products)" selected on the 'Declaration' worksheet.</v>
      </c>
      <c r="B1" s="464"/>
      <c r="C1" s="464"/>
      <c r="D1" s="464"/>
      <c r="E1" s="149"/>
    </row>
    <row r="2" spans="1:6">
      <c r="A2" s="29"/>
      <c r="B2" s="151"/>
      <c r="C2" s="151"/>
      <c r="D2"/>
      <c r="E2" s="30"/>
    </row>
    <row r="3" spans="1:6">
      <c r="A3" s="29"/>
      <c r="B3" s="151"/>
      <c r="C3" s="151"/>
      <c r="D3" s="151"/>
      <c r="E3" s="30"/>
    </row>
    <row r="4" spans="1:6" ht="15.75" customHeight="1">
      <c r="A4" s="29"/>
      <c r="B4" s="462" t="s">
        <v>1014</v>
      </c>
      <c r="C4" s="462"/>
      <c r="D4" s="462"/>
      <c r="E4" s="30"/>
    </row>
    <row r="5" spans="1:6" ht="15.7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75">
      <c r="A6" s="161"/>
      <c r="B6" s="152"/>
      <c r="C6" s="115"/>
      <c r="D6" s="115"/>
      <c r="E6" s="32"/>
      <c r="F6"/>
    </row>
    <row r="7" spans="1:6" s="33" customFormat="1" ht="15.75">
      <c r="A7" s="162"/>
      <c r="B7" s="152"/>
      <c r="C7" s="115"/>
      <c r="D7" s="115"/>
      <c r="E7" s="32"/>
      <c r="F7"/>
    </row>
    <row r="8" spans="1:6" s="33" customFormat="1" ht="15.75">
      <c r="A8" s="162"/>
      <c r="B8" s="152"/>
      <c r="C8" s="115"/>
      <c r="D8" s="115"/>
      <c r="E8" s="32"/>
      <c r="F8"/>
    </row>
    <row r="9" spans="1:6" s="33" customFormat="1" ht="15.75">
      <c r="A9" s="162"/>
      <c r="B9" s="152"/>
      <c r="C9" s="115"/>
      <c r="D9" s="115"/>
      <c r="E9" s="32"/>
      <c r="F9"/>
    </row>
    <row r="10" spans="1:6" s="33" customFormat="1" ht="15.75">
      <c r="A10" s="162"/>
      <c r="B10" s="152"/>
      <c r="C10" s="115"/>
      <c r="D10" s="115"/>
      <c r="E10" s="32"/>
      <c r="F10"/>
    </row>
    <row r="11" spans="1:6" s="33" customFormat="1" ht="15.75">
      <c r="A11" s="162"/>
      <c r="B11" s="152"/>
      <c r="C11" s="115"/>
      <c r="D11" s="115"/>
      <c r="E11" s="32"/>
      <c r="F11"/>
    </row>
    <row r="12" spans="1:6" s="33" customFormat="1" ht="15.75">
      <c r="A12" s="162"/>
      <c r="B12" s="152"/>
      <c r="C12" s="115"/>
      <c r="D12" s="115"/>
      <c r="E12" s="32"/>
      <c r="F12"/>
    </row>
    <row r="13" spans="1:6" s="33" customFormat="1" ht="15.75">
      <c r="A13" s="162"/>
      <c r="B13" s="152"/>
      <c r="C13" s="115"/>
      <c r="D13" s="115"/>
      <c r="E13" s="32"/>
      <c r="F13"/>
    </row>
    <row r="14" spans="1:6" s="33" customFormat="1" ht="15.75">
      <c r="A14" s="162"/>
      <c r="B14" s="152"/>
      <c r="C14" s="115"/>
      <c r="D14" s="115"/>
      <c r="E14" s="32"/>
      <c r="F14"/>
    </row>
    <row r="15" spans="1:6" s="33" customFormat="1" ht="15.75">
      <c r="A15" s="162"/>
      <c r="B15" s="152"/>
      <c r="C15" s="115"/>
      <c r="D15" s="115"/>
      <c r="E15" s="32"/>
      <c r="F15"/>
    </row>
    <row r="16" spans="1:6" s="33" customFormat="1" ht="15.75">
      <c r="A16" s="162"/>
      <c r="B16" s="152"/>
      <c r="C16" s="115"/>
      <c r="D16" s="115"/>
      <c r="E16" s="32"/>
      <c r="F16"/>
    </row>
    <row r="17" spans="1:6" s="33" customFormat="1" ht="15.75">
      <c r="A17" s="162"/>
      <c r="B17" s="152"/>
      <c r="C17" s="115"/>
      <c r="D17" s="115"/>
      <c r="E17" s="32"/>
      <c r="F17"/>
    </row>
    <row r="18" spans="1:6" s="33" customFormat="1" ht="15.75">
      <c r="A18" s="162"/>
      <c r="B18" s="152"/>
      <c r="C18" s="115"/>
      <c r="D18" s="115"/>
      <c r="E18" s="32"/>
      <c r="F18"/>
    </row>
    <row r="19" spans="1:6" s="33" customFormat="1" ht="15.75">
      <c r="A19" s="162"/>
      <c r="B19" s="152"/>
      <c r="C19" s="115"/>
      <c r="D19" s="115"/>
      <c r="E19" s="32"/>
      <c r="F19"/>
    </row>
    <row r="20" spans="1:6" s="33" customFormat="1" ht="15.75">
      <c r="A20" s="162"/>
      <c r="B20" s="152"/>
      <c r="C20" s="115"/>
      <c r="D20" s="115"/>
      <c r="E20" s="32"/>
      <c r="F20"/>
    </row>
    <row r="21" spans="1:6" s="33" customFormat="1" ht="15.75">
      <c r="A21" s="162"/>
      <c r="B21" s="152"/>
      <c r="C21" s="115"/>
      <c r="D21" s="115"/>
      <c r="E21" s="32"/>
      <c r="F21"/>
    </row>
    <row r="22" spans="1:6" s="33" customFormat="1" ht="15.75">
      <c r="A22" s="162"/>
      <c r="B22" s="152"/>
      <c r="C22" s="115"/>
      <c r="D22" s="115"/>
      <c r="E22" s="32"/>
      <c r="F22"/>
    </row>
    <row r="23" spans="1:6" s="33" customFormat="1" ht="15.75">
      <c r="A23" s="162"/>
      <c r="B23" s="152"/>
      <c r="C23" s="115"/>
      <c r="D23" s="115"/>
      <c r="E23" s="32"/>
      <c r="F23"/>
    </row>
    <row r="24" spans="1:6" s="33" customFormat="1" ht="15.75">
      <c r="A24" s="162"/>
      <c r="B24" s="152"/>
      <c r="C24" s="115"/>
      <c r="D24" s="115"/>
      <c r="E24" s="32"/>
      <c r="F24"/>
    </row>
    <row r="25" spans="1:6" s="33" customFormat="1" ht="15.75">
      <c r="A25" s="162"/>
      <c r="B25" s="152"/>
      <c r="C25" s="115"/>
      <c r="D25" s="115"/>
      <c r="E25" s="32"/>
      <c r="F25"/>
    </row>
    <row r="26" spans="1:6" s="33" customFormat="1" ht="15.75">
      <c r="A26" s="162"/>
      <c r="B26" s="152"/>
      <c r="C26" s="115"/>
      <c r="D26" s="115"/>
      <c r="E26" s="32"/>
      <c r="F26"/>
    </row>
    <row r="27" spans="1:6" s="33" customFormat="1" ht="15.75">
      <c r="A27" s="162"/>
      <c r="B27" s="152"/>
      <c r="C27" s="115"/>
      <c r="D27" s="115"/>
      <c r="E27" s="32"/>
      <c r="F27"/>
    </row>
    <row r="28" spans="1:6" s="33" customFormat="1" ht="15.75">
      <c r="A28" s="162"/>
      <c r="B28" s="152"/>
      <c r="C28" s="115"/>
      <c r="D28" s="115"/>
      <c r="E28" s="32"/>
      <c r="F28"/>
    </row>
    <row r="29" spans="1:6" s="33" customFormat="1" ht="15.75">
      <c r="A29" s="162"/>
      <c r="B29" s="152"/>
      <c r="C29" s="115"/>
      <c r="D29" s="115"/>
      <c r="E29" s="32"/>
      <c r="F29"/>
    </row>
    <row r="30" spans="1:6" s="33" customFormat="1" ht="15.75">
      <c r="A30" s="162"/>
      <c r="B30" s="152"/>
      <c r="C30" s="115"/>
      <c r="D30" s="115"/>
      <c r="E30" s="32"/>
      <c r="F30"/>
    </row>
    <row r="31" spans="1:6" s="33" customFormat="1" ht="15.75">
      <c r="A31" s="162"/>
      <c r="B31" s="152"/>
      <c r="C31" s="115"/>
      <c r="D31" s="115"/>
      <c r="E31" s="32"/>
      <c r="F31"/>
    </row>
    <row r="32" spans="1:6" s="33" customFormat="1" ht="15.75">
      <c r="A32" s="162"/>
      <c r="B32" s="152"/>
      <c r="C32" s="115"/>
      <c r="D32" s="115"/>
      <c r="E32" s="32"/>
      <c r="F32"/>
    </row>
    <row r="33" spans="1:6" s="33" customFormat="1" ht="15.75">
      <c r="A33" s="162"/>
      <c r="B33" s="152"/>
      <c r="C33" s="115"/>
      <c r="D33" s="115"/>
      <c r="E33" s="32"/>
      <c r="F33"/>
    </row>
    <row r="34" spans="1:6" s="33" customFormat="1" ht="15.75">
      <c r="A34" s="162"/>
      <c r="B34" s="152"/>
      <c r="C34" s="115"/>
      <c r="D34" s="115"/>
      <c r="E34" s="32"/>
      <c r="F34"/>
    </row>
    <row r="35" spans="1:6" s="33" customFormat="1" ht="15.75">
      <c r="A35" s="162"/>
      <c r="B35" s="152"/>
      <c r="C35" s="115"/>
      <c r="D35" s="115"/>
      <c r="E35" s="32"/>
      <c r="F35"/>
    </row>
    <row r="36" spans="1:6" s="33" customFormat="1" ht="15.75">
      <c r="A36" s="162"/>
      <c r="B36" s="152"/>
      <c r="C36" s="115"/>
      <c r="D36" s="115"/>
      <c r="E36" s="32"/>
      <c r="F36"/>
    </row>
    <row r="37" spans="1:6" s="33" customFormat="1" ht="15.75">
      <c r="A37" s="162"/>
      <c r="B37" s="152"/>
      <c r="C37" s="115"/>
      <c r="D37" s="115"/>
      <c r="E37" s="32"/>
      <c r="F37"/>
    </row>
    <row r="38" spans="1:6" s="33" customFormat="1" ht="15.75">
      <c r="A38" s="162"/>
      <c r="B38" s="152"/>
      <c r="C38" s="115"/>
      <c r="D38" s="115"/>
      <c r="E38" s="32"/>
      <c r="F38"/>
    </row>
    <row r="39" spans="1:6" s="33" customFormat="1" ht="15.75">
      <c r="A39" s="162"/>
      <c r="B39" s="152"/>
      <c r="C39" s="115"/>
      <c r="D39" s="115"/>
      <c r="E39" s="32"/>
      <c r="F39"/>
    </row>
    <row r="40" spans="1:6" s="33" customFormat="1" ht="15.75">
      <c r="A40" s="162"/>
      <c r="B40" s="152"/>
      <c r="C40" s="115"/>
      <c r="D40" s="115"/>
      <c r="E40" s="32"/>
      <c r="F40"/>
    </row>
    <row r="41" spans="1:6" s="33" customFormat="1" ht="15.75">
      <c r="A41" s="162"/>
      <c r="B41" s="152"/>
      <c r="C41" s="115"/>
      <c r="D41" s="115"/>
      <c r="E41" s="32"/>
      <c r="F41"/>
    </row>
    <row r="42" spans="1:6" s="33" customFormat="1" ht="15.75">
      <c r="A42" s="162"/>
      <c r="B42" s="152"/>
      <c r="C42" s="115"/>
      <c r="D42" s="115"/>
      <c r="E42" s="32"/>
      <c r="F42"/>
    </row>
    <row r="43" spans="1:6" s="33" customFormat="1" ht="15.75">
      <c r="A43" s="162"/>
      <c r="B43" s="152"/>
      <c r="C43" s="115"/>
      <c r="D43" s="115"/>
      <c r="E43" s="32"/>
      <c r="F43"/>
    </row>
    <row r="44" spans="1:6" s="33" customFormat="1" ht="15.75">
      <c r="A44" s="162"/>
      <c r="B44" s="152"/>
      <c r="C44" s="115"/>
      <c r="D44" s="115"/>
      <c r="E44" s="32"/>
      <c r="F44"/>
    </row>
    <row r="45" spans="1:6" s="33" customFormat="1" ht="15.75">
      <c r="A45" s="162"/>
      <c r="B45" s="152"/>
      <c r="C45" s="115"/>
      <c r="D45" s="115"/>
      <c r="E45" s="32"/>
      <c r="F45"/>
    </row>
    <row r="46" spans="1:6" s="33" customFormat="1" ht="15.75">
      <c r="A46" s="162"/>
      <c r="B46" s="152"/>
      <c r="C46" s="115"/>
      <c r="D46" s="115"/>
      <c r="E46" s="32"/>
      <c r="F46"/>
    </row>
    <row r="47" spans="1:6" s="33" customFormat="1" ht="15.75">
      <c r="A47" s="162"/>
      <c r="B47" s="152"/>
      <c r="C47" s="115"/>
      <c r="D47" s="115"/>
      <c r="E47" s="32"/>
      <c r="F47"/>
    </row>
    <row r="48" spans="1:6" s="33" customFormat="1" ht="15.75">
      <c r="A48" s="162"/>
      <c r="B48" s="152"/>
      <c r="C48" s="115"/>
      <c r="D48" s="115"/>
      <c r="E48" s="32"/>
      <c r="F48"/>
    </row>
    <row r="49" spans="1:6" s="33" customFormat="1" ht="15.75">
      <c r="A49" s="162"/>
      <c r="B49" s="152"/>
      <c r="C49" s="115"/>
      <c r="D49" s="115"/>
      <c r="E49" s="32"/>
      <c r="F49"/>
    </row>
    <row r="50" spans="1:6" s="33" customFormat="1" ht="15.75">
      <c r="A50" s="162"/>
      <c r="B50" s="152"/>
      <c r="C50" s="115"/>
      <c r="D50" s="115"/>
      <c r="E50" s="32"/>
      <c r="F50"/>
    </row>
    <row r="51" spans="1:6" s="33" customFormat="1" ht="15.75">
      <c r="A51" s="162"/>
      <c r="B51" s="152"/>
      <c r="C51" s="115"/>
      <c r="D51" s="115"/>
      <c r="E51" s="32"/>
      <c r="F51"/>
    </row>
    <row r="52" spans="1:6" s="33" customFormat="1" ht="15.75">
      <c r="A52" s="162"/>
      <c r="B52" s="152"/>
      <c r="C52" s="115"/>
      <c r="D52" s="115"/>
      <c r="E52" s="32"/>
      <c r="F52"/>
    </row>
    <row r="53" spans="1:6" s="33" customFormat="1" ht="15.75">
      <c r="A53" s="162"/>
      <c r="B53" s="152"/>
      <c r="C53" s="115"/>
      <c r="D53" s="115"/>
      <c r="E53" s="32"/>
      <c r="F53"/>
    </row>
    <row r="54" spans="1:6" s="33" customFormat="1" ht="15.75">
      <c r="A54" s="162"/>
      <c r="B54" s="152"/>
      <c r="C54" s="115"/>
      <c r="D54" s="115"/>
      <c r="E54" s="32"/>
      <c r="F54"/>
    </row>
    <row r="55" spans="1:6" s="33" customFormat="1" ht="15.75">
      <c r="A55" s="162"/>
      <c r="B55" s="152"/>
      <c r="C55" s="115"/>
      <c r="D55" s="115"/>
      <c r="E55" s="32"/>
      <c r="F55"/>
    </row>
    <row r="56" spans="1:6" s="33" customFormat="1" ht="15.75">
      <c r="A56" s="162"/>
      <c r="B56" s="152"/>
      <c r="C56" s="115"/>
      <c r="D56" s="115"/>
      <c r="E56" s="32"/>
      <c r="F56"/>
    </row>
    <row r="57" spans="1:6" s="33" customFormat="1" ht="15.75">
      <c r="A57" s="162"/>
      <c r="B57" s="152"/>
      <c r="C57" s="115"/>
      <c r="D57" s="115"/>
      <c r="E57" s="32"/>
      <c r="F57"/>
    </row>
    <row r="58" spans="1:6" s="33" customFormat="1" ht="15.75">
      <c r="A58" s="162"/>
      <c r="B58" s="152"/>
      <c r="C58" s="115"/>
      <c r="D58" s="115"/>
      <c r="E58" s="32"/>
      <c r="F58"/>
    </row>
    <row r="59" spans="1:6" s="33" customFormat="1" ht="15.75">
      <c r="A59" s="162"/>
      <c r="B59" s="152"/>
      <c r="C59" s="115"/>
      <c r="D59" s="115"/>
      <c r="E59" s="32"/>
      <c r="F59"/>
    </row>
    <row r="60" spans="1:6" s="33" customFormat="1" ht="15.75">
      <c r="A60" s="162"/>
      <c r="B60" s="152"/>
      <c r="C60" s="115"/>
      <c r="D60" s="115"/>
      <c r="E60" s="32"/>
      <c r="F60"/>
    </row>
    <row r="61" spans="1:6" s="33" customFormat="1" ht="15.75">
      <c r="A61" s="162"/>
      <c r="B61" s="152"/>
      <c r="C61" s="115"/>
      <c r="D61" s="115"/>
      <c r="E61" s="32"/>
      <c r="F61"/>
    </row>
    <row r="62" spans="1:6" s="33" customFormat="1" ht="15.75">
      <c r="A62" s="162"/>
      <c r="B62" s="152"/>
      <c r="C62" s="115"/>
      <c r="D62" s="115"/>
      <c r="E62" s="32"/>
      <c r="F62"/>
    </row>
    <row r="63" spans="1:6" s="33" customFormat="1" ht="15.75">
      <c r="A63" s="162"/>
      <c r="B63" s="152"/>
      <c r="C63" s="115"/>
      <c r="D63" s="115"/>
      <c r="E63" s="32"/>
      <c r="F63"/>
    </row>
    <row r="64" spans="1:6" s="33" customFormat="1" ht="15.75">
      <c r="A64" s="162"/>
      <c r="B64" s="152"/>
      <c r="C64" s="115"/>
      <c r="D64" s="115"/>
      <c r="E64" s="32"/>
      <c r="F64"/>
    </row>
    <row r="65" spans="1:6" s="33" customFormat="1" ht="15.75">
      <c r="A65" s="162"/>
      <c r="B65" s="152"/>
      <c r="C65" s="115"/>
      <c r="D65" s="115"/>
      <c r="E65" s="32"/>
      <c r="F65"/>
    </row>
    <row r="66" spans="1:6" s="33" customFormat="1" ht="15.75">
      <c r="A66" s="162"/>
      <c r="B66" s="152"/>
      <c r="C66" s="115"/>
      <c r="D66" s="115"/>
      <c r="E66" s="32"/>
      <c r="F66"/>
    </row>
    <row r="67" spans="1:6" s="33" customFormat="1" ht="15.75">
      <c r="A67" s="162"/>
      <c r="B67" s="152"/>
      <c r="C67" s="115"/>
      <c r="D67" s="115"/>
      <c r="E67" s="32"/>
      <c r="F67"/>
    </row>
    <row r="68" spans="1:6" s="33" customFormat="1" ht="15.75">
      <c r="A68" s="162"/>
      <c r="B68" s="152"/>
      <c r="C68" s="115"/>
      <c r="D68" s="115"/>
      <c r="E68" s="32"/>
      <c r="F68"/>
    </row>
    <row r="69" spans="1:6" s="33" customFormat="1" ht="15.75">
      <c r="A69" s="162"/>
      <c r="B69" s="152"/>
      <c r="C69" s="115"/>
      <c r="D69" s="115"/>
      <c r="E69" s="32"/>
      <c r="F69"/>
    </row>
    <row r="70" spans="1:6" s="33" customFormat="1" ht="15.75">
      <c r="A70" s="162"/>
      <c r="B70" s="152"/>
      <c r="C70" s="115"/>
      <c r="D70" s="115"/>
      <c r="E70" s="32"/>
      <c r="F70"/>
    </row>
    <row r="71" spans="1:6" s="33" customFormat="1" ht="15.75">
      <c r="A71" s="162"/>
      <c r="B71" s="152"/>
      <c r="C71" s="115"/>
      <c r="D71" s="115"/>
      <c r="E71" s="32"/>
      <c r="F71"/>
    </row>
    <row r="72" spans="1:6" s="33" customFormat="1" ht="15.75">
      <c r="A72" s="162"/>
      <c r="B72" s="152"/>
      <c r="C72" s="115"/>
      <c r="D72" s="115"/>
      <c r="E72" s="32"/>
      <c r="F72"/>
    </row>
    <row r="73" spans="1:6" s="33" customFormat="1" ht="15.75">
      <c r="A73" s="162"/>
      <c r="B73" s="152"/>
      <c r="C73" s="115"/>
      <c r="D73" s="115"/>
      <c r="E73" s="32"/>
      <c r="F73"/>
    </row>
    <row r="74" spans="1:6" s="33" customFormat="1" ht="15.75">
      <c r="A74" s="162"/>
      <c r="B74" s="152"/>
      <c r="C74" s="115"/>
      <c r="D74" s="115"/>
      <c r="E74" s="32"/>
      <c r="F74"/>
    </row>
    <row r="75" spans="1:6" s="33" customFormat="1" ht="15.75">
      <c r="A75" s="162"/>
      <c r="B75" s="152"/>
      <c r="C75" s="115"/>
      <c r="D75" s="115"/>
      <c r="E75" s="32"/>
      <c r="F75"/>
    </row>
    <row r="76" spans="1:6" s="33" customFormat="1" ht="15.75">
      <c r="A76" s="162"/>
      <c r="B76" s="152"/>
      <c r="C76" s="115"/>
      <c r="D76" s="115"/>
      <c r="E76" s="32"/>
      <c r="F76"/>
    </row>
    <row r="77" spans="1:6" s="33" customFormat="1" ht="15.75">
      <c r="A77" s="162"/>
      <c r="B77" s="152"/>
      <c r="C77" s="115"/>
      <c r="D77" s="115"/>
      <c r="E77" s="32"/>
      <c r="F77"/>
    </row>
    <row r="78" spans="1:6" s="33" customFormat="1" ht="15.75">
      <c r="A78" s="162"/>
      <c r="B78" s="152"/>
      <c r="C78" s="115"/>
      <c r="D78" s="115"/>
      <c r="E78" s="32"/>
      <c r="F78"/>
    </row>
    <row r="79" spans="1:6" s="33" customFormat="1" ht="15.75">
      <c r="A79" s="162"/>
      <c r="B79" s="152"/>
      <c r="C79" s="115"/>
      <c r="D79" s="115"/>
      <c r="E79" s="32"/>
      <c r="F79"/>
    </row>
    <row r="80" spans="1:6" s="33" customFormat="1" ht="15.75">
      <c r="A80" s="162"/>
      <c r="B80" s="152"/>
      <c r="C80" s="115"/>
      <c r="D80" s="115"/>
      <c r="E80" s="32"/>
      <c r="F80"/>
    </row>
    <row r="81" spans="1:6" s="33" customFormat="1" ht="15.75">
      <c r="A81" s="162"/>
      <c r="B81" s="152"/>
      <c r="C81" s="115"/>
      <c r="D81" s="115"/>
      <c r="E81" s="32"/>
      <c r="F81"/>
    </row>
    <row r="82" spans="1:6" s="33" customFormat="1" ht="15.75">
      <c r="A82" s="162"/>
      <c r="B82" s="152"/>
      <c r="C82" s="115"/>
      <c r="D82" s="115"/>
      <c r="E82" s="32"/>
      <c r="F82"/>
    </row>
    <row r="83" spans="1:6" s="33" customFormat="1" ht="15.75">
      <c r="A83" s="162"/>
      <c r="B83" s="152"/>
      <c r="C83" s="115"/>
      <c r="D83" s="115"/>
      <c r="E83" s="32"/>
      <c r="F83"/>
    </row>
    <row r="84" spans="1:6" s="33" customFormat="1" ht="15.75">
      <c r="A84" s="162"/>
      <c r="B84" s="152"/>
      <c r="C84" s="115"/>
      <c r="D84" s="115"/>
      <c r="E84" s="32"/>
      <c r="F84"/>
    </row>
    <row r="85" spans="1:6" s="33" customFormat="1" ht="15.75">
      <c r="A85" s="162"/>
      <c r="B85" s="152"/>
      <c r="C85" s="115"/>
      <c r="D85" s="115"/>
      <c r="E85" s="32"/>
      <c r="F85"/>
    </row>
    <row r="86" spans="1:6" s="33" customFormat="1" ht="15.75">
      <c r="A86" s="162"/>
      <c r="B86" s="152"/>
      <c r="C86" s="115"/>
      <c r="D86" s="115"/>
      <c r="E86" s="32"/>
      <c r="F86"/>
    </row>
    <row r="87" spans="1:6" s="33" customFormat="1" ht="15.75">
      <c r="A87" s="162"/>
      <c r="B87" s="152"/>
      <c r="C87" s="115"/>
      <c r="D87" s="115"/>
      <c r="E87" s="32"/>
      <c r="F87"/>
    </row>
    <row r="88" spans="1:6" s="33" customFormat="1" ht="15.75">
      <c r="A88" s="162"/>
      <c r="B88" s="152"/>
      <c r="C88" s="115"/>
      <c r="D88" s="115"/>
      <c r="E88" s="32"/>
      <c r="F88"/>
    </row>
    <row r="89" spans="1:6" s="33" customFormat="1" ht="15.75">
      <c r="A89" s="162"/>
      <c r="B89" s="152"/>
      <c r="C89" s="115"/>
      <c r="D89" s="115"/>
      <c r="E89" s="32"/>
      <c r="F89"/>
    </row>
    <row r="90" spans="1:6" s="33" customFormat="1" ht="15.75">
      <c r="A90" s="162"/>
      <c r="B90" s="152"/>
      <c r="C90" s="115"/>
      <c r="D90" s="115"/>
      <c r="E90" s="32"/>
      <c r="F90"/>
    </row>
    <row r="91" spans="1:6" s="33" customFormat="1" ht="15.75">
      <c r="A91" s="162"/>
      <c r="B91" s="152"/>
      <c r="C91" s="115"/>
      <c r="D91" s="115"/>
      <c r="E91" s="32"/>
      <c r="F91"/>
    </row>
    <row r="92" spans="1:6" s="33" customFormat="1" ht="15.75">
      <c r="A92" s="162"/>
      <c r="B92" s="152"/>
      <c r="C92" s="115"/>
      <c r="D92" s="115"/>
      <c r="E92" s="32"/>
      <c r="F92"/>
    </row>
    <row r="93" spans="1:6" s="33" customFormat="1" ht="15.75">
      <c r="A93" s="162"/>
      <c r="B93" s="152"/>
      <c r="C93" s="115"/>
      <c r="D93" s="115"/>
      <c r="E93" s="32"/>
      <c r="F93"/>
    </row>
    <row r="94" spans="1:6" s="33" customFormat="1" ht="15.75">
      <c r="A94" s="162"/>
      <c r="B94" s="152"/>
      <c r="C94" s="115"/>
      <c r="D94" s="115"/>
      <c r="E94" s="32"/>
      <c r="F94"/>
    </row>
    <row r="95" spans="1:6" s="33" customFormat="1" ht="15.75">
      <c r="A95" s="162"/>
      <c r="B95" s="152"/>
      <c r="C95" s="115"/>
      <c r="D95" s="115"/>
      <c r="E95" s="32"/>
      <c r="F95"/>
    </row>
    <row r="96" spans="1:6" s="33" customFormat="1" ht="15.75">
      <c r="A96" s="162"/>
      <c r="B96" s="152"/>
      <c r="C96" s="115"/>
      <c r="D96" s="115"/>
      <c r="E96" s="32"/>
      <c r="F96"/>
    </row>
    <row r="97" spans="1:6" s="33" customFormat="1" ht="15.75">
      <c r="A97" s="162"/>
      <c r="B97" s="152"/>
      <c r="C97" s="115"/>
      <c r="D97" s="115"/>
      <c r="E97" s="32"/>
      <c r="F97"/>
    </row>
    <row r="98" spans="1:6" s="33" customFormat="1" ht="15.75">
      <c r="A98" s="162"/>
      <c r="B98" s="152"/>
      <c r="C98" s="115"/>
      <c r="D98" s="115"/>
      <c r="E98" s="32"/>
      <c r="F98"/>
    </row>
    <row r="99" spans="1:6" s="33" customFormat="1" ht="15.75">
      <c r="A99" s="162"/>
      <c r="B99" s="152"/>
      <c r="C99" s="115"/>
      <c r="D99" s="115"/>
      <c r="E99" s="32"/>
      <c r="F99"/>
    </row>
    <row r="100" spans="1:6" s="33" customFormat="1" ht="15.75">
      <c r="A100" s="162"/>
      <c r="B100" s="152"/>
      <c r="C100" s="115"/>
      <c r="D100" s="115"/>
      <c r="E100" s="32"/>
      <c r="F100"/>
    </row>
    <row r="101" spans="1:6" s="33" customFormat="1" ht="15.75">
      <c r="A101" s="162"/>
      <c r="B101" s="152"/>
      <c r="C101" s="115"/>
      <c r="D101" s="115"/>
      <c r="E101" s="32"/>
      <c r="F101"/>
    </row>
    <row r="102" spans="1:6" s="33" customFormat="1" ht="15.75">
      <c r="A102" s="162"/>
      <c r="B102" s="152"/>
      <c r="C102" s="115"/>
      <c r="D102" s="115"/>
      <c r="E102" s="32"/>
      <c r="F102"/>
    </row>
    <row r="103" spans="1:6" s="33" customFormat="1" ht="15.75">
      <c r="A103" s="162"/>
      <c r="B103" s="152"/>
      <c r="C103" s="115"/>
      <c r="D103" s="115"/>
      <c r="E103" s="32"/>
      <c r="F103"/>
    </row>
    <row r="104" spans="1:6" s="33" customFormat="1" ht="15.75">
      <c r="A104" s="162"/>
      <c r="B104" s="152"/>
      <c r="C104" s="115"/>
      <c r="D104" s="115"/>
      <c r="E104" s="32"/>
      <c r="F104"/>
    </row>
    <row r="105" spans="1:6" s="33" customFormat="1" ht="15.75">
      <c r="A105" s="162"/>
      <c r="B105" s="152"/>
      <c r="C105" s="115"/>
      <c r="D105" s="115"/>
      <c r="E105" s="32"/>
      <c r="F105"/>
    </row>
    <row r="106" spans="1:6" s="33" customFormat="1" ht="15.75">
      <c r="A106" s="162"/>
      <c r="B106" s="152"/>
      <c r="C106" s="115"/>
      <c r="D106" s="115"/>
      <c r="E106" s="32"/>
      <c r="F106"/>
    </row>
    <row r="107" spans="1:6" s="33" customFormat="1" ht="15.75">
      <c r="A107" s="162"/>
      <c r="B107" s="152"/>
      <c r="C107" s="115"/>
      <c r="D107" s="115"/>
      <c r="E107" s="32"/>
      <c r="F107"/>
    </row>
    <row r="108" spans="1:6" s="33" customFormat="1" ht="15.75">
      <c r="A108" s="162"/>
      <c r="B108" s="152"/>
      <c r="C108" s="115"/>
      <c r="D108" s="115"/>
      <c r="E108" s="32"/>
      <c r="F108"/>
    </row>
    <row r="109" spans="1:6" s="33" customFormat="1" ht="15.75">
      <c r="A109" s="162"/>
      <c r="B109" s="152"/>
      <c r="C109" s="115"/>
      <c r="D109" s="115"/>
      <c r="E109" s="32"/>
      <c r="F109"/>
    </row>
    <row r="110" spans="1:6" s="33" customFormat="1" ht="15.75">
      <c r="A110" s="162"/>
      <c r="B110" s="152"/>
      <c r="C110" s="115"/>
      <c r="D110" s="115"/>
      <c r="E110" s="32"/>
      <c r="F110"/>
    </row>
    <row r="111" spans="1:6" s="33" customFormat="1" ht="15.75">
      <c r="A111" s="162"/>
      <c r="B111" s="152"/>
      <c r="C111" s="115"/>
      <c r="D111" s="115"/>
      <c r="E111" s="32"/>
      <c r="F111"/>
    </row>
    <row r="112" spans="1:6" s="33" customFormat="1" ht="15.75">
      <c r="A112" s="162"/>
      <c r="B112" s="152"/>
      <c r="C112" s="115"/>
      <c r="D112" s="115"/>
      <c r="E112" s="32"/>
      <c r="F112"/>
    </row>
    <row r="113" spans="1:6" s="33" customFormat="1" ht="15.75">
      <c r="A113" s="162"/>
      <c r="B113" s="152"/>
      <c r="C113" s="115"/>
      <c r="D113" s="115"/>
      <c r="E113" s="32"/>
      <c r="F113"/>
    </row>
    <row r="114" spans="1:6" s="33" customFormat="1" ht="15.75">
      <c r="A114" s="162"/>
      <c r="B114" s="152"/>
      <c r="C114" s="115"/>
      <c r="D114" s="115"/>
      <c r="E114" s="32"/>
      <c r="F114"/>
    </row>
    <row r="115" spans="1:6" s="33" customFormat="1" ht="15.75">
      <c r="A115" s="162"/>
      <c r="B115" s="152"/>
      <c r="C115" s="115"/>
      <c r="D115" s="115"/>
      <c r="E115" s="32"/>
      <c r="F115"/>
    </row>
    <row r="116" spans="1:6" s="33" customFormat="1" ht="15.75">
      <c r="A116" s="162"/>
      <c r="B116" s="152"/>
      <c r="C116" s="115"/>
      <c r="D116" s="115"/>
      <c r="E116" s="32"/>
      <c r="F116"/>
    </row>
    <row r="117" spans="1:6" s="33" customFormat="1" ht="15.75">
      <c r="A117" s="162"/>
      <c r="B117" s="152"/>
      <c r="C117" s="115"/>
      <c r="D117" s="115"/>
      <c r="E117" s="32"/>
      <c r="F117"/>
    </row>
    <row r="118" spans="1:6" s="33" customFormat="1" ht="15.75">
      <c r="A118" s="162"/>
      <c r="B118" s="152"/>
      <c r="C118" s="115"/>
      <c r="D118" s="115"/>
      <c r="E118" s="32"/>
      <c r="F118"/>
    </row>
    <row r="119" spans="1:6" s="33" customFormat="1" ht="15.75">
      <c r="A119" s="162"/>
      <c r="B119" s="152"/>
      <c r="C119" s="115"/>
      <c r="D119" s="115"/>
      <c r="E119" s="32"/>
      <c r="F119"/>
    </row>
    <row r="120" spans="1:6" s="33" customFormat="1" ht="15.75">
      <c r="A120" s="162"/>
      <c r="B120" s="152"/>
      <c r="C120" s="115"/>
      <c r="D120" s="115"/>
      <c r="E120" s="32"/>
      <c r="F120"/>
    </row>
    <row r="121" spans="1:6" s="33" customFormat="1" ht="15.75">
      <c r="A121" s="162"/>
      <c r="B121" s="152"/>
      <c r="C121" s="115"/>
      <c r="D121" s="115"/>
      <c r="E121" s="32"/>
      <c r="F121"/>
    </row>
    <row r="122" spans="1:6" s="33" customFormat="1" ht="15.75">
      <c r="A122" s="162"/>
      <c r="B122" s="152"/>
      <c r="C122" s="115"/>
      <c r="D122" s="115"/>
      <c r="E122" s="32"/>
      <c r="F122"/>
    </row>
    <row r="123" spans="1:6" s="33" customFormat="1" ht="15.75">
      <c r="A123" s="162"/>
      <c r="B123" s="152"/>
      <c r="C123" s="115"/>
      <c r="D123" s="115"/>
      <c r="E123" s="32"/>
      <c r="F123"/>
    </row>
    <row r="124" spans="1:6" s="33" customFormat="1" ht="15.75">
      <c r="A124" s="162"/>
      <c r="B124" s="152"/>
      <c r="C124" s="115"/>
      <c r="D124" s="115"/>
      <c r="E124" s="32"/>
      <c r="F124"/>
    </row>
    <row r="125" spans="1:6" s="33" customFormat="1" ht="15.75">
      <c r="A125" s="162"/>
      <c r="B125" s="152"/>
      <c r="C125" s="115"/>
      <c r="D125" s="115"/>
      <c r="E125" s="32"/>
      <c r="F125"/>
    </row>
    <row r="126" spans="1:6" s="33" customFormat="1" ht="15.75">
      <c r="A126" s="162"/>
      <c r="B126" s="152"/>
      <c r="C126" s="115"/>
      <c r="D126" s="115"/>
      <c r="E126" s="32"/>
      <c r="F126"/>
    </row>
    <row r="127" spans="1:6" s="33" customFormat="1" ht="15.75">
      <c r="A127" s="162"/>
      <c r="B127" s="152"/>
      <c r="C127" s="115"/>
      <c r="D127" s="115"/>
      <c r="E127" s="32"/>
      <c r="F127"/>
    </row>
    <row r="128" spans="1:6" s="33" customFormat="1" ht="15.75">
      <c r="A128" s="162"/>
      <c r="B128" s="152"/>
      <c r="C128" s="115"/>
      <c r="D128" s="115"/>
      <c r="E128" s="32"/>
      <c r="F128"/>
    </row>
    <row r="129" spans="1:6" s="33" customFormat="1" ht="15.75">
      <c r="A129" s="162"/>
      <c r="B129" s="152"/>
      <c r="C129" s="115"/>
      <c r="D129" s="115"/>
      <c r="E129" s="32"/>
      <c r="F129"/>
    </row>
    <row r="130" spans="1:6" s="33" customFormat="1" ht="15.75">
      <c r="A130" s="162"/>
      <c r="B130" s="152"/>
      <c r="C130" s="115"/>
      <c r="D130" s="115"/>
      <c r="E130" s="32"/>
      <c r="F130"/>
    </row>
    <row r="131" spans="1:6" s="33" customFormat="1" ht="15.75">
      <c r="A131" s="162"/>
      <c r="B131" s="152"/>
      <c r="C131" s="115"/>
      <c r="D131" s="115"/>
      <c r="E131" s="32"/>
      <c r="F131"/>
    </row>
    <row r="132" spans="1:6" s="33" customFormat="1" ht="15.75">
      <c r="A132" s="162"/>
      <c r="B132" s="152"/>
      <c r="C132" s="115"/>
      <c r="D132" s="115"/>
      <c r="E132" s="32"/>
      <c r="F132"/>
    </row>
    <row r="133" spans="1:6" s="33" customFormat="1" ht="15.75">
      <c r="A133" s="162"/>
      <c r="B133" s="152"/>
      <c r="C133" s="115"/>
      <c r="D133" s="115"/>
      <c r="E133" s="32"/>
      <c r="F133"/>
    </row>
    <row r="134" spans="1:6" s="33" customFormat="1" ht="15.75">
      <c r="A134" s="162"/>
      <c r="B134" s="152"/>
      <c r="C134" s="115"/>
      <c r="D134" s="115"/>
      <c r="E134" s="32"/>
      <c r="F134"/>
    </row>
    <row r="135" spans="1:6" s="33" customFormat="1" ht="15.75">
      <c r="A135" s="162"/>
      <c r="B135" s="152"/>
      <c r="C135" s="115"/>
      <c r="D135" s="115"/>
      <c r="E135" s="32"/>
      <c r="F135"/>
    </row>
    <row r="136" spans="1:6" s="33" customFormat="1" ht="15.75">
      <c r="A136" s="162"/>
      <c r="B136" s="152"/>
      <c r="C136" s="115"/>
      <c r="D136" s="115"/>
      <c r="E136" s="32"/>
      <c r="F136"/>
    </row>
    <row r="137" spans="1:6" s="33" customFormat="1" ht="15.75">
      <c r="A137" s="162"/>
      <c r="B137" s="152"/>
      <c r="C137" s="115"/>
      <c r="D137" s="115"/>
      <c r="E137" s="32"/>
      <c r="F137"/>
    </row>
    <row r="138" spans="1:6" s="33" customFormat="1" ht="15.75">
      <c r="A138" s="162"/>
      <c r="B138" s="152"/>
      <c r="C138" s="115"/>
      <c r="D138" s="115"/>
      <c r="E138" s="32"/>
      <c r="F138"/>
    </row>
    <row r="139" spans="1:6" s="33" customFormat="1" ht="15.75">
      <c r="A139" s="162"/>
      <c r="B139" s="152"/>
      <c r="C139" s="115"/>
      <c r="D139" s="115"/>
      <c r="E139" s="32"/>
      <c r="F139"/>
    </row>
    <row r="140" spans="1:6" s="33" customFormat="1" ht="15.75">
      <c r="A140" s="162"/>
      <c r="B140" s="152"/>
      <c r="C140" s="115"/>
      <c r="D140" s="115"/>
      <c r="E140" s="32"/>
      <c r="F140"/>
    </row>
    <row r="141" spans="1:6" s="33" customFormat="1" ht="15.75">
      <c r="A141" s="162"/>
      <c r="B141" s="152"/>
      <c r="C141" s="115"/>
      <c r="D141" s="115"/>
      <c r="E141" s="32"/>
      <c r="F141"/>
    </row>
    <row r="142" spans="1:6" s="33" customFormat="1" ht="15.75">
      <c r="A142" s="162"/>
      <c r="B142" s="152"/>
      <c r="C142" s="115"/>
      <c r="D142" s="115"/>
      <c r="E142" s="32"/>
      <c r="F142"/>
    </row>
    <row r="143" spans="1:6" s="33" customFormat="1" ht="15.75">
      <c r="A143" s="162"/>
      <c r="B143" s="152"/>
      <c r="C143" s="115"/>
      <c r="D143" s="115"/>
      <c r="E143" s="32"/>
      <c r="F143"/>
    </row>
    <row r="144" spans="1:6" s="33" customFormat="1" ht="15.75">
      <c r="A144" s="162"/>
      <c r="B144" s="152"/>
      <c r="C144" s="115"/>
      <c r="D144" s="115"/>
      <c r="E144" s="32"/>
      <c r="F144"/>
    </row>
    <row r="145" spans="1:6" s="33" customFormat="1" ht="15.75">
      <c r="A145" s="162"/>
      <c r="B145" s="152"/>
      <c r="C145" s="115"/>
      <c r="D145" s="115"/>
      <c r="E145" s="32"/>
      <c r="F145"/>
    </row>
    <row r="146" spans="1:6" s="33" customFormat="1" ht="15.75">
      <c r="A146" s="162"/>
      <c r="B146" s="152"/>
      <c r="C146" s="115"/>
      <c r="D146" s="115"/>
      <c r="E146" s="32"/>
      <c r="F146"/>
    </row>
    <row r="147" spans="1:6" s="33" customFormat="1" ht="15.75">
      <c r="A147" s="162"/>
      <c r="B147" s="152"/>
      <c r="C147" s="115"/>
      <c r="D147" s="115"/>
      <c r="E147" s="32"/>
      <c r="F147"/>
    </row>
    <row r="148" spans="1:6" s="33" customFormat="1" ht="15.75">
      <c r="A148" s="162"/>
      <c r="B148" s="152"/>
      <c r="C148" s="115"/>
      <c r="D148" s="115"/>
      <c r="E148" s="32"/>
      <c r="F148"/>
    </row>
    <row r="149" spans="1:6" s="33" customFormat="1" ht="15.75">
      <c r="A149" s="162"/>
      <c r="B149" s="152"/>
      <c r="C149" s="115"/>
      <c r="D149" s="115"/>
      <c r="E149" s="32"/>
      <c r="F149"/>
    </row>
    <row r="150" spans="1:6" s="33" customFormat="1" ht="15.75">
      <c r="A150" s="162"/>
      <c r="B150" s="152"/>
      <c r="C150" s="115"/>
      <c r="D150" s="115"/>
      <c r="E150" s="32"/>
      <c r="F150"/>
    </row>
    <row r="151" spans="1:6" s="33" customFormat="1" ht="15.75">
      <c r="A151" s="162"/>
      <c r="B151" s="152"/>
      <c r="C151" s="115"/>
      <c r="D151" s="115"/>
      <c r="E151" s="32"/>
      <c r="F151"/>
    </row>
    <row r="152" spans="1:6" s="33" customFormat="1" ht="15.75">
      <c r="A152" s="162"/>
      <c r="B152" s="152"/>
      <c r="C152" s="115"/>
      <c r="D152" s="115"/>
      <c r="E152" s="32"/>
      <c r="F152"/>
    </row>
    <row r="153" spans="1:6" s="33" customFormat="1" ht="15.75">
      <c r="A153" s="162"/>
      <c r="B153" s="152"/>
      <c r="C153" s="115"/>
      <c r="D153" s="115"/>
      <c r="E153" s="32"/>
      <c r="F153"/>
    </row>
    <row r="154" spans="1:6" s="33" customFormat="1" ht="15.75">
      <c r="A154" s="162"/>
      <c r="B154" s="152"/>
      <c r="C154" s="115"/>
      <c r="D154" s="115"/>
      <c r="E154" s="32"/>
      <c r="F154"/>
    </row>
    <row r="155" spans="1:6" s="33" customFormat="1" ht="15.75">
      <c r="A155" s="162"/>
      <c r="B155" s="152"/>
      <c r="C155" s="115"/>
      <c r="D155" s="115"/>
      <c r="E155" s="32"/>
      <c r="F155"/>
    </row>
    <row r="156" spans="1:6" s="33" customFormat="1" ht="15.75">
      <c r="A156" s="162"/>
      <c r="B156" s="152"/>
      <c r="C156" s="115"/>
      <c r="D156" s="115"/>
      <c r="E156" s="32"/>
      <c r="F156"/>
    </row>
    <row r="157" spans="1:6" s="33" customFormat="1" ht="15.75">
      <c r="A157" s="162"/>
      <c r="B157" s="152"/>
      <c r="C157" s="115"/>
      <c r="D157" s="115"/>
      <c r="E157" s="32"/>
      <c r="F157"/>
    </row>
    <row r="158" spans="1:6" s="33" customFormat="1" ht="15.75">
      <c r="A158" s="162"/>
      <c r="B158" s="152"/>
      <c r="C158" s="115"/>
      <c r="D158" s="115"/>
      <c r="E158" s="32"/>
      <c r="F158"/>
    </row>
    <row r="159" spans="1:6" s="33" customFormat="1" ht="15.75">
      <c r="A159" s="162"/>
      <c r="B159" s="152"/>
      <c r="C159" s="115"/>
      <c r="D159" s="115"/>
      <c r="E159" s="32"/>
      <c r="F159"/>
    </row>
    <row r="160" spans="1:6" s="33" customFormat="1" ht="15.75">
      <c r="A160" s="162"/>
      <c r="B160" s="152"/>
      <c r="C160" s="115"/>
      <c r="D160" s="115"/>
      <c r="E160" s="32"/>
      <c r="F160"/>
    </row>
    <row r="161" spans="1:6" s="33" customFormat="1" ht="15.75">
      <c r="A161" s="162"/>
      <c r="B161" s="152"/>
      <c r="C161" s="115"/>
      <c r="D161" s="115"/>
      <c r="E161" s="32"/>
      <c r="F161"/>
    </row>
    <row r="162" spans="1:6" s="33" customFormat="1" ht="15.75">
      <c r="A162" s="162"/>
      <c r="B162" s="152"/>
      <c r="C162" s="115"/>
      <c r="D162" s="115"/>
      <c r="E162" s="32"/>
      <c r="F162"/>
    </row>
    <row r="163" spans="1:6" s="33" customFormat="1" ht="15.75">
      <c r="A163" s="162"/>
      <c r="B163" s="152"/>
      <c r="C163" s="115"/>
      <c r="D163" s="115"/>
      <c r="E163" s="32"/>
      <c r="F163"/>
    </row>
    <row r="164" spans="1:6" s="33" customFormat="1" ht="15.75">
      <c r="A164" s="162"/>
      <c r="B164" s="152"/>
      <c r="C164" s="115"/>
      <c r="D164" s="115"/>
      <c r="E164" s="32"/>
      <c r="F164"/>
    </row>
    <row r="165" spans="1:6" s="33" customFormat="1" ht="15.75">
      <c r="A165" s="162"/>
      <c r="B165" s="152"/>
      <c r="C165" s="115"/>
      <c r="D165" s="115"/>
      <c r="E165" s="32"/>
      <c r="F165"/>
    </row>
    <row r="166" spans="1:6" s="33" customFormat="1" ht="15.75">
      <c r="A166" s="162"/>
      <c r="B166" s="152"/>
      <c r="C166" s="115"/>
      <c r="D166" s="115"/>
      <c r="E166" s="32"/>
      <c r="F166"/>
    </row>
    <row r="167" spans="1:6" s="33" customFormat="1" ht="15.75">
      <c r="A167" s="162"/>
      <c r="B167" s="152"/>
      <c r="C167" s="115"/>
      <c r="D167" s="115"/>
      <c r="E167" s="32"/>
      <c r="F167"/>
    </row>
    <row r="168" spans="1:6" s="33" customFormat="1" ht="15.75">
      <c r="A168" s="162"/>
      <c r="B168" s="152"/>
      <c r="C168" s="115"/>
      <c r="D168" s="115"/>
      <c r="E168" s="32"/>
      <c r="F168"/>
    </row>
    <row r="169" spans="1:6" s="33" customFormat="1" ht="15.75">
      <c r="A169" s="162"/>
      <c r="B169" s="152"/>
      <c r="C169" s="115"/>
      <c r="D169" s="115"/>
      <c r="E169" s="32"/>
      <c r="F169"/>
    </row>
    <row r="170" spans="1:6" s="33" customFormat="1" ht="15.75">
      <c r="A170" s="162"/>
      <c r="B170" s="152"/>
      <c r="C170" s="115"/>
      <c r="D170" s="115"/>
      <c r="E170" s="32"/>
      <c r="F170"/>
    </row>
    <row r="171" spans="1:6" s="33" customFormat="1" ht="15.75">
      <c r="A171" s="162"/>
      <c r="B171" s="152"/>
      <c r="C171" s="115"/>
      <c r="D171" s="115"/>
      <c r="E171" s="32"/>
      <c r="F171"/>
    </row>
    <row r="172" spans="1:6" s="33" customFormat="1" ht="15.75">
      <c r="A172" s="162"/>
      <c r="B172" s="152"/>
      <c r="C172" s="115"/>
      <c r="D172" s="115"/>
      <c r="E172" s="32"/>
      <c r="F172"/>
    </row>
    <row r="173" spans="1:6" s="33" customFormat="1" ht="15.75">
      <c r="A173" s="162"/>
      <c r="B173" s="152"/>
      <c r="C173" s="115"/>
      <c r="D173" s="115"/>
      <c r="E173" s="32"/>
      <c r="F173"/>
    </row>
    <row r="174" spans="1:6" s="33" customFormat="1" ht="15.75">
      <c r="A174" s="162"/>
      <c r="B174" s="152"/>
      <c r="C174" s="115"/>
      <c r="D174" s="115"/>
      <c r="E174" s="32"/>
      <c r="F174"/>
    </row>
    <row r="175" spans="1:6" s="33" customFormat="1" ht="15.75">
      <c r="A175" s="162"/>
      <c r="B175" s="152"/>
      <c r="C175" s="115"/>
      <c r="D175" s="115"/>
      <c r="E175" s="32"/>
      <c r="F175"/>
    </row>
    <row r="176" spans="1:6" s="33" customFormat="1" ht="15.75">
      <c r="A176" s="162"/>
      <c r="B176" s="152"/>
      <c r="C176" s="115"/>
      <c r="D176" s="115"/>
      <c r="E176" s="32"/>
      <c r="F176"/>
    </row>
    <row r="177" spans="1:6" s="33" customFormat="1" ht="15.75">
      <c r="A177" s="162"/>
      <c r="B177" s="152"/>
      <c r="C177" s="115"/>
      <c r="D177" s="115"/>
      <c r="E177" s="32"/>
      <c r="F177"/>
    </row>
    <row r="178" spans="1:6" s="33" customFormat="1" ht="15.75">
      <c r="A178" s="162"/>
      <c r="B178" s="152"/>
      <c r="C178" s="115"/>
      <c r="D178" s="115"/>
      <c r="E178" s="32"/>
      <c r="F178"/>
    </row>
    <row r="179" spans="1:6" s="33" customFormat="1" ht="15.75">
      <c r="A179" s="162"/>
      <c r="B179" s="152"/>
      <c r="C179" s="115"/>
      <c r="D179" s="115"/>
      <c r="E179" s="32"/>
      <c r="F179"/>
    </row>
    <row r="180" spans="1:6" s="33" customFormat="1" ht="15.75">
      <c r="A180" s="162"/>
      <c r="B180" s="152"/>
      <c r="C180" s="115"/>
      <c r="D180" s="115"/>
      <c r="E180" s="32"/>
      <c r="F180"/>
    </row>
    <row r="181" spans="1:6" s="33" customFormat="1" ht="15.75">
      <c r="A181" s="162"/>
      <c r="B181" s="152"/>
      <c r="C181" s="115"/>
      <c r="D181" s="115"/>
      <c r="E181" s="32"/>
      <c r="F181"/>
    </row>
    <row r="182" spans="1:6" s="33" customFormat="1" ht="15.75">
      <c r="A182" s="162"/>
      <c r="B182" s="152"/>
      <c r="C182" s="115"/>
      <c r="D182" s="115"/>
      <c r="E182" s="32"/>
      <c r="F182"/>
    </row>
    <row r="183" spans="1:6" s="33" customFormat="1" ht="15.75">
      <c r="A183" s="162"/>
      <c r="B183" s="152"/>
      <c r="C183" s="115"/>
      <c r="D183" s="115"/>
      <c r="E183" s="32"/>
      <c r="F183"/>
    </row>
    <row r="184" spans="1:6" s="33" customFormat="1" ht="15.75">
      <c r="A184" s="162"/>
      <c r="B184" s="152"/>
      <c r="C184" s="115"/>
      <c r="D184" s="115"/>
      <c r="E184" s="32"/>
      <c r="F184"/>
    </row>
    <row r="185" spans="1:6" s="33" customFormat="1" ht="15.75">
      <c r="A185" s="162"/>
      <c r="B185" s="152"/>
      <c r="C185" s="115"/>
      <c r="D185" s="115"/>
      <c r="E185" s="32"/>
      <c r="F185"/>
    </row>
    <row r="186" spans="1:6" s="33" customFormat="1" ht="15.75">
      <c r="A186" s="162"/>
      <c r="B186" s="152"/>
      <c r="C186" s="115"/>
      <c r="D186" s="115"/>
      <c r="E186" s="32"/>
      <c r="F186"/>
    </row>
    <row r="187" spans="1:6" s="33" customFormat="1" ht="15.75">
      <c r="A187" s="162"/>
      <c r="B187" s="152"/>
      <c r="C187" s="115"/>
      <c r="D187" s="115"/>
      <c r="E187" s="32"/>
      <c r="F187"/>
    </row>
    <row r="188" spans="1:6" s="33" customFormat="1" ht="15.75">
      <c r="A188" s="162"/>
      <c r="B188" s="152"/>
      <c r="C188" s="115"/>
      <c r="D188" s="115"/>
      <c r="E188" s="32"/>
      <c r="F188"/>
    </row>
    <row r="189" spans="1:6" s="33" customFormat="1" ht="15.75">
      <c r="A189" s="162"/>
      <c r="B189" s="152"/>
      <c r="C189" s="115"/>
      <c r="D189" s="115"/>
      <c r="E189" s="32"/>
      <c r="F189"/>
    </row>
    <row r="190" spans="1:6" s="33" customFormat="1" ht="15.75">
      <c r="A190" s="162"/>
      <c r="B190" s="152"/>
      <c r="C190" s="115"/>
      <c r="D190" s="115"/>
      <c r="E190" s="32"/>
      <c r="F190"/>
    </row>
    <row r="191" spans="1:6" s="33" customFormat="1" ht="15.75">
      <c r="A191" s="162"/>
      <c r="B191" s="152"/>
      <c r="C191" s="115"/>
      <c r="D191" s="115"/>
      <c r="E191" s="32"/>
      <c r="F191"/>
    </row>
    <row r="192" spans="1:6" s="33" customFormat="1" ht="15.75">
      <c r="A192" s="162"/>
      <c r="B192" s="152"/>
      <c r="C192" s="115"/>
      <c r="D192" s="115"/>
      <c r="E192" s="32"/>
      <c r="F192"/>
    </row>
    <row r="193" spans="1:6" s="33" customFormat="1" ht="15.75">
      <c r="A193" s="162"/>
      <c r="B193" s="152"/>
      <c r="C193" s="115"/>
      <c r="D193" s="115"/>
      <c r="E193" s="32"/>
      <c r="F193"/>
    </row>
    <row r="194" spans="1:6" s="33" customFormat="1" ht="15.75">
      <c r="A194" s="162"/>
      <c r="B194" s="152"/>
      <c r="C194" s="115"/>
      <c r="D194" s="115"/>
      <c r="E194" s="32"/>
      <c r="F194"/>
    </row>
    <row r="195" spans="1:6" s="33" customFormat="1" ht="15.75">
      <c r="A195" s="162"/>
      <c r="B195" s="152"/>
      <c r="C195" s="115"/>
      <c r="D195" s="115"/>
      <c r="E195" s="32"/>
      <c r="F195"/>
    </row>
    <row r="196" spans="1:6" s="33" customFormat="1" ht="15.75">
      <c r="A196" s="162"/>
      <c r="B196" s="152"/>
      <c r="C196" s="115"/>
      <c r="D196" s="115"/>
      <c r="E196" s="32"/>
      <c r="F196"/>
    </row>
    <row r="197" spans="1:6" s="33" customFormat="1" ht="15.75">
      <c r="A197" s="162"/>
      <c r="B197" s="152"/>
      <c r="C197" s="115"/>
      <c r="D197" s="115"/>
      <c r="E197" s="32"/>
      <c r="F197"/>
    </row>
    <row r="198" spans="1:6" s="33" customFormat="1" ht="15.75">
      <c r="A198" s="162"/>
      <c r="B198" s="152"/>
      <c r="C198" s="115"/>
      <c r="D198" s="115"/>
      <c r="E198" s="32"/>
      <c r="F198"/>
    </row>
    <row r="199" spans="1:6" s="33" customFormat="1" ht="15.75">
      <c r="A199" s="162"/>
      <c r="B199" s="152"/>
      <c r="C199" s="115"/>
      <c r="D199" s="115"/>
      <c r="E199" s="32"/>
      <c r="F199"/>
    </row>
    <row r="200" spans="1:6" s="33" customFormat="1" ht="15.75">
      <c r="A200" s="162"/>
      <c r="B200" s="152"/>
      <c r="C200" s="115"/>
      <c r="D200" s="115"/>
      <c r="E200" s="32"/>
      <c r="F200"/>
    </row>
    <row r="201" spans="1:6" s="33" customFormat="1" ht="15.75">
      <c r="A201" s="162"/>
      <c r="B201" s="152"/>
      <c r="C201" s="115"/>
      <c r="D201" s="115"/>
      <c r="E201" s="32"/>
      <c r="F201"/>
    </row>
    <row r="202" spans="1:6" s="33" customFormat="1" ht="15.75">
      <c r="A202" s="162"/>
      <c r="B202" s="152"/>
      <c r="C202" s="115"/>
      <c r="D202" s="115"/>
      <c r="E202" s="32"/>
      <c r="F202"/>
    </row>
    <row r="203" spans="1:6" s="33" customFormat="1" ht="15.75">
      <c r="A203" s="162"/>
      <c r="B203" s="152"/>
      <c r="C203" s="115"/>
      <c r="D203" s="115"/>
      <c r="E203" s="32"/>
      <c r="F203"/>
    </row>
    <row r="204" spans="1:6" s="33" customFormat="1" ht="15.75">
      <c r="A204" s="162"/>
      <c r="B204" s="152"/>
      <c r="C204" s="115"/>
      <c r="D204" s="115"/>
      <c r="E204" s="32"/>
      <c r="F204"/>
    </row>
    <row r="205" spans="1:6" s="33" customFormat="1" ht="15.75">
      <c r="A205" s="162"/>
      <c r="B205" s="152"/>
      <c r="C205" s="115"/>
      <c r="D205" s="115"/>
      <c r="E205" s="32"/>
      <c r="F205"/>
    </row>
    <row r="206" spans="1:6" s="33" customFormat="1" ht="15.75">
      <c r="A206" s="162"/>
      <c r="B206" s="152"/>
      <c r="C206" s="115"/>
      <c r="D206" s="115"/>
      <c r="E206" s="32"/>
      <c r="F206"/>
    </row>
    <row r="207" spans="1:6" s="33" customFormat="1" ht="15.75">
      <c r="A207" s="162"/>
      <c r="B207" s="152"/>
      <c r="C207" s="115"/>
      <c r="D207" s="115"/>
      <c r="E207" s="32"/>
      <c r="F207"/>
    </row>
    <row r="208" spans="1:6" s="33" customFormat="1" ht="15.75">
      <c r="A208" s="162"/>
      <c r="B208" s="152"/>
      <c r="C208" s="115"/>
      <c r="D208" s="115"/>
      <c r="E208" s="32"/>
      <c r="F208"/>
    </row>
    <row r="209" spans="1:6" s="33" customFormat="1" ht="15.75">
      <c r="A209" s="162"/>
      <c r="B209" s="152"/>
      <c r="C209" s="115"/>
      <c r="D209" s="115"/>
      <c r="E209" s="32"/>
      <c r="F209"/>
    </row>
    <row r="210" spans="1:6" s="33" customFormat="1" ht="15.75">
      <c r="A210" s="162"/>
      <c r="B210" s="152"/>
      <c r="C210" s="115"/>
      <c r="D210" s="115"/>
      <c r="E210" s="32"/>
      <c r="F210"/>
    </row>
    <row r="211" spans="1:6" s="33" customFormat="1" ht="15.75">
      <c r="A211" s="162"/>
      <c r="B211" s="152"/>
      <c r="C211" s="115"/>
      <c r="D211" s="115"/>
      <c r="E211" s="32"/>
      <c r="F211"/>
    </row>
    <row r="212" spans="1:6" s="33" customFormat="1" ht="15.75">
      <c r="A212" s="162"/>
      <c r="B212" s="152"/>
      <c r="C212" s="115"/>
      <c r="D212" s="115"/>
      <c r="E212" s="32"/>
      <c r="F212"/>
    </row>
    <row r="213" spans="1:6" s="33" customFormat="1" ht="15.75">
      <c r="A213" s="162"/>
      <c r="B213" s="152"/>
      <c r="C213" s="115"/>
      <c r="D213" s="115"/>
      <c r="E213" s="32"/>
      <c r="F213"/>
    </row>
    <row r="214" spans="1:6" s="33" customFormat="1" ht="15.75">
      <c r="A214" s="162"/>
      <c r="B214" s="152"/>
      <c r="C214" s="115"/>
      <c r="D214" s="115"/>
      <c r="E214" s="32"/>
      <c r="F214"/>
    </row>
    <row r="215" spans="1:6" s="33" customFormat="1" ht="15.75">
      <c r="A215" s="162"/>
      <c r="B215" s="152"/>
      <c r="C215" s="115"/>
      <c r="D215" s="115"/>
      <c r="E215" s="32"/>
      <c r="F215"/>
    </row>
    <row r="216" spans="1:6" s="33" customFormat="1" ht="15.75">
      <c r="A216" s="162"/>
      <c r="B216" s="152"/>
      <c r="C216" s="115"/>
      <c r="D216" s="115"/>
      <c r="E216" s="32"/>
      <c r="F216"/>
    </row>
    <row r="217" spans="1:6" s="33" customFormat="1" ht="15.75">
      <c r="A217" s="162"/>
      <c r="B217" s="152"/>
      <c r="C217" s="115"/>
      <c r="D217" s="115"/>
      <c r="E217" s="32"/>
      <c r="F217"/>
    </row>
    <row r="218" spans="1:6" s="33" customFormat="1" ht="15.75">
      <c r="A218" s="162"/>
      <c r="B218" s="152"/>
      <c r="C218" s="115"/>
      <c r="D218" s="115"/>
      <c r="E218" s="32"/>
      <c r="F218"/>
    </row>
    <row r="219" spans="1:6" s="33" customFormat="1" ht="15.75">
      <c r="A219" s="162"/>
      <c r="B219" s="152"/>
      <c r="C219" s="115"/>
      <c r="D219" s="115"/>
      <c r="E219" s="32"/>
      <c r="F219"/>
    </row>
    <row r="220" spans="1:6" s="33" customFormat="1" ht="15.75">
      <c r="A220" s="162"/>
      <c r="B220" s="152"/>
      <c r="C220" s="115"/>
      <c r="D220" s="115"/>
      <c r="E220" s="32"/>
      <c r="F220"/>
    </row>
    <row r="221" spans="1:6" s="33" customFormat="1" ht="15.75">
      <c r="A221" s="162"/>
      <c r="B221" s="152"/>
      <c r="C221" s="115"/>
      <c r="D221" s="115"/>
      <c r="E221" s="32"/>
      <c r="F221"/>
    </row>
    <row r="222" spans="1:6" s="33" customFormat="1" ht="15.75">
      <c r="A222" s="162"/>
      <c r="B222" s="152"/>
      <c r="C222" s="115"/>
      <c r="D222" s="115"/>
      <c r="E222" s="32"/>
      <c r="F222"/>
    </row>
    <row r="223" spans="1:6" s="33" customFormat="1" ht="15.75">
      <c r="A223" s="162"/>
      <c r="B223" s="152"/>
      <c r="C223" s="115"/>
      <c r="D223" s="115"/>
      <c r="E223" s="32"/>
      <c r="F223"/>
    </row>
    <row r="224" spans="1:6" s="33" customFormat="1" ht="15.75">
      <c r="A224" s="162"/>
      <c r="B224" s="152"/>
      <c r="C224" s="115"/>
      <c r="D224" s="115"/>
      <c r="E224" s="32"/>
      <c r="F224"/>
    </row>
    <row r="225" spans="1:6" s="33" customFormat="1" ht="15.75">
      <c r="A225" s="162"/>
      <c r="B225" s="152"/>
      <c r="C225" s="115"/>
      <c r="D225" s="115"/>
      <c r="E225" s="32"/>
      <c r="F225"/>
    </row>
    <row r="226" spans="1:6" s="33" customFormat="1" ht="15.75">
      <c r="A226" s="162"/>
      <c r="B226" s="152"/>
      <c r="C226" s="115"/>
      <c r="D226" s="115"/>
      <c r="E226" s="32"/>
      <c r="F226"/>
    </row>
    <row r="227" spans="1:6" s="33" customFormat="1" ht="15.75">
      <c r="A227" s="162"/>
      <c r="B227" s="152"/>
      <c r="C227" s="115"/>
      <c r="D227" s="115"/>
      <c r="E227" s="32"/>
      <c r="F227"/>
    </row>
    <row r="228" spans="1:6" s="33" customFormat="1" ht="15.75">
      <c r="A228" s="162"/>
      <c r="B228" s="152"/>
      <c r="C228" s="115"/>
      <c r="D228" s="115"/>
      <c r="E228" s="32"/>
      <c r="F228"/>
    </row>
    <row r="229" spans="1:6" s="33" customFormat="1" ht="15.75">
      <c r="A229" s="162"/>
      <c r="B229" s="152"/>
      <c r="C229" s="115"/>
      <c r="D229" s="115"/>
      <c r="E229" s="32"/>
      <c r="F229"/>
    </row>
    <row r="230" spans="1:6" s="33" customFormat="1" ht="15.75">
      <c r="A230" s="162"/>
      <c r="B230" s="152"/>
      <c r="C230" s="115"/>
      <c r="D230" s="115"/>
      <c r="E230" s="32"/>
      <c r="F230"/>
    </row>
    <row r="231" spans="1:6" s="33" customFormat="1" ht="15.75">
      <c r="A231" s="162"/>
      <c r="B231" s="152"/>
      <c r="C231" s="115"/>
      <c r="D231" s="115"/>
      <c r="E231" s="32"/>
      <c r="F231"/>
    </row>
    <row r="232" spans="1:6" s="33" customFormat="1" ht="15.75">
      <c r="A232" s="162"/>
      <c r="B232" s="152"/>
      <c r="C232" s="115"/>
      <c r="D232" s="115"/>
      <c r="E232" s="32"/>
      <c r="F232"/>
    </row>
    <row r="233" spans="1:6" s="33" customFormat="1" ht="15.75">
      <c r="A233" s="162"/>
      <c r="B233" s="152"/>
      <c r="C233" s="115"/>
      <c r="D233" s="115"/>
      <c r="E233" s="32"/>
      <c r="F233"/>
    </row>
    <row r="234" spans="1:6" s="33" customFormat="1" ht="15.75">
      <c r="A234" s="162"/>
      <c r="B234" s="152"/>
      <c r="C234" s="115"/>
      <c r="D234" s="115"/>
      <c r="E234" s="32"/>
      <c r="F234"/>
    </row>
    <row r="235" spans="1:6" s="33" customFormat="1" ht="15.75">
      <c r="A235" s="162"/>
      <c r="B235" s="152"/>
      <c r="C235" s="115"/>
      <c r="D235" s="115"/>
      <c r="E235" s="32"/>
      <c r="F235"/>
    </row>
    <row r="236" spans="1:6" s="33" customFormat="1" ht="15.75">
      <c r="A236" s="162"/>
      <c r="B236" s="152"/>
      <c r="C236" s="115"/>
      <c r="D236" s="115"/>
      <c r="E236" s="32"/>
      <c r="F236"/>
    </row>
    <row r="237" spans="1:6" s="33" customFormat="1" ht="15.75">
      <c r="A237" s="162"/>
      <c r="B237" s="152"/>
      <c r="C237" s="115"/>
      <c r="D237" s="115"/>
      <c r="E237" s="32"/>
      <c r="F237"/>
    </row>
    <row r="238" spans="1:6" s="33" customFormat="1" ht="15.75">
      <c r="A238" s="162"/>
      <c r="B238" s="152"/>
      <c r="C238" s="115"/>
      <c r="D238" s="115"/>
      <c r="E238" s="32"/>
      <c r="F238"/>
    </row>
    <row r="239" spans="1:6" s="33" customFormat="1" ht="15.75">
      <c r="A239" s="162"/>
      <c r="B239" s="152"/>
      <c r="C239" s="115"/>
      <c r="D239" s="115"/>
      <c r="E239" s="32"/>
      <c r="F239"/>
    </row>
    <row r="240" spans="1:6" s="33" customFormat="1" ht="15.75">
      <c r="A240" s="162"/>
      <c r="B240" s="152"/>
      <c r="C240" s="115"/>
      <c r="D240" s="115"/>
      <c r="E240" s="32"/>
      <c r="F240"/>
    </row>
    <row r="241" spans="1:6" s="33" customFormat="1" ht="15.75">
      <c r="A241" s="162"/>
      <c r="B241" s="152"/>
      <c r="C241" s="115"/>
      <c r="D241" s="115"/>
      <c r="E241" s="32"/>
      <c r="F241"/>
    </row>
    <row r="242" spans="1:6" s="33" customFormat="1" ht="15.75">
      <c r="A242" s="162"/>
      <c r="B242" s="152"/>
      <c r="C242" s="115"/>
      <c r="D242" s="115"/>
      <c r="E242" s="32"/>
      <c r="F242"/>
    </row>
    <row r="243" spans="1:6" s="33" customFormat="1" ht="15.75">
      <c r="A243" s="162"/>
      <c r="B243" s="152"/>
      <c r="C243" s="115"/>
      <c r="D243" s="115"/>
      <c r="E243" s="32"/>
      <c r="F243"/>
    </row>
    <row r="244" spans="1:6" s="33" customFormat="1" ht="15.75">
      <c r="A244" s="162"/>
      <c r="B244" s="152"/>
      <c r="C244" s="115"/>
      <c r="D244" s="115"/>
      <c r="E244" s="32"/>
      <c r="F244"/>
    </row>
    <row r="245" spans="1:6" s="33" customFormat="1" ht="15.75">
      <c r="A245" s="162"/>
      <c r="B245" s="152"/>
      <c r="C245" s="115"/>
      <c r="D245" s="115"/>
      <c r="E245" s="32"/>
      <c r="F245"/>
    </row>
    <row r="246" spans="1:6" s="33" customFormat="1" ht="15.75">
      <c r="A246" s="162"/>
      <c r="B246" s="152"/>
      <c r="C246" s="115"/>
      <c r="D246" s="115"/>
      <c r="E246" s="32"/>
      <c r="F246"/>
    </row>
    <row r="247" spans="1:6" s="33" customFormat="1" ht="15.75">
      <c r="A247" s="162"/>
      <c r="B247" s="152"/>
      <c r="C247" s="115"/>
      <c r="D247" s="115"/>
      <c r="E247" s="32"/>
      <c r="F247"/>
    </row>
    <row r="248" spans="1:6" s="33" customFormat="1" ht="15.75">
      <c r="A248" s="162"/>
      <c r="B248" s="152"/>
      <c r="C248" s="115"/>
      <c r="D248" s="115"/>
      <c r="E248" s="32"/>
      <c r="F248"/>
    </row>
    <row r="249" spans="1:6" s="33" customFormat="1" ht="15.75">
      <c r="A249" s="162"/>
      <c r="B249" s="152"/>
      <c r="C249" s="115"/>
      <c r="D249" s="115"/>
      <c r="E249" s="32"/>
      <c r="F249"/>
    </row>
    <row r="250" spans="1:6" s="33" customFormat="1" ht="15.75">
      <c r="A250" s="162"/>
      <c r="B250" s="152"/>
      <c r="C250" s="115"/>
      <c r="D250" s="115"/>
      <c r="E250" s="32"/>
      <c r="F250"/>
    </row>
    <row r="251" spans="1:6" s="33" customFormat="1" ht="15.75">
      <c r="A251" s="162"/>
      <c r="B251" s="152"/>
      <c r="C251" s="115"/>
      <c r="D251" s="115"/>
      <c r="E251" s="32"/>
      <c r="F251"/>
    </row>
    <row r="252" spans="1:6" s="33" customFormat="1" ht="15.75">
      <c r="A252" s="162"/>
      <c r="B252" s="152"/>
      <c r="C252" s="115"/>
      <c r="D252" s="115"/>
      <c r="E252" s="32"/>
      <c r="F252"/>
    </row>
    <row r="253" spans="1:6" s="33" customFormat="1" ht="15.75">
      <c r="A253" s="162"/>
      <c r="B253" s="152"/>
      <c r="C253" s="115"/>
      <c r="D253" s="115"/>
      <c r="E253" s="32"/>
      <c r="F253"/>
    </row>
    <row r="254" spans="1:6" s="33" customFormat="1" ht="15.75">
      <c r="A254" s="162"/>
      <c r="B254" s="152"/>
      <c r="C254" s="115"/>
      <c r="D254" s="115"/>
      <c r="E254" s="32"/>
      <c r="F254"/>
    </row>
    <row r="255" spans="1:6" s="33" customFormat="1" ht="15.75">
      <c r="A255" s="162"/>
      <c r="B255" s="152"/>
      <c r="C255" s="115"/>
      <c r="D255" s="115"/>
      <c r="E255" s="32"/>
      <c r="F255"/>
    </row>
    <row r="256" spans="1:6" s="33" customFormat="1" ht="15.75">
      <c r="A256" s="162"/>
      <c r="B256" s="152"/>
      <c r="C256" s="115"/>
      <c r="D256" s="115"/>
      <c r="E256" s="32"/>
      <c r="F256"/>
    </row>
    <row r="257" spans="1:6" s="33" customFormat="1" ht="15.75">
      <c r="A257" s="162"/>
      <c r="B257" s="152"/>
      <c r="C257" s="115"/>
      <c r="D257" s="115"/>
      <c r="E257" s="32"/>
      <c r="F257"/>
    </row>
    <row r="258" spans="1:6" s="33" customFormat="1" ht="15.75">
      <c r="A258" s="162"/>
      <c r="B258" s="152"/>
      <c r="C258" s="115"/>
      <c r="D258" s="115"/>
      <c r="E258" s="32"/>
      <c r="F258"/>
    </row>
    <row r="259" spans="1:6" s="33" customFormat="1" ht="15.75">
      <c r="A259" s="162"/>
      <c r="B259" s="152"/>
      <c r="C259" s="115"/>
      <c r="D259" s="115"/>
      <c r="E259" s="32"/>
      <c r="F259"/>
    </row>
    <row r="260" spans="1:6" s="33" customFormat="1" ht="15.75">
      <c r="A260" s="162"/>
      <c r="B260" s="152"/>
      <c r="C260" s="115"/>
      <c r="D260" s="115"/>
      <c r="E260" s="32"/>
      <c r="F260"/>
    </row>
    <row r="261" spans="1:6" s="33" customFormat="1" ht="15.75">
      <c r="A261" s="162"/>
      <c r="B261" s="152"/>
      <c r="C261" s="115"/>
      <c r="D261" s="115"/>
      <c r="E261" s="32"/>
      <c r="F261"/>
    </row>
    <row r="262" spans="1:6" s="33" customFormat="1" ht="15.75">
      <c r="A262" s="162"/>
      <c r="B262" s="152"/>
      <c r="C262" s="115"/>
      <c r="D262" s="115"/>
      <c r="E262" s="32"/>
      <c r="F262"/>
    </row>
    <row r="263" spans="1:6" s="33" customFormat="1" ht="15.75">
      <c r="A263" s="162"/>
      <c r="B263" s="152"/>
      <c r="C263" s="115"/>
      <c r="D263" s="115"/>
      <c r="E263" s="32"/>
      <c r="F263"/>
    </row>
    <row r="264" spans="1:6" s="33" customFormat="1" ht="15.75">
      <c r="A264" s="162"/>
      <c r="B264" s="152"/>
      <c r="C264" s="115"/>
      <c r="D264" s="115"/>
      <c r="E264" s="32"/>
      <c r="F264"/>
    </row>
    <row r="265" spans="1:6" s="33" customFormat="1" ht="15.75">
      <c r="A265" s="162"/>
      <c r="B265" s="152"/>
      <c r="C265" s="115"/>
      <c r="D265" s="115"/>
      <c r="E265" s="32"/>
      <c r="F265"/>
    </row>
    <row r="266" spans="1:6" s="33" customFormat="1" ht="15.75">
      <c r="A266" s="162"/>
      <c r="B266" s="152"/>
      <c r="C266" s="115"/>
      <c r="D266" s="115"/>
      <c r="E266" s="32"/>
      <c r="F266"/>
    </row>
    <row r="267" spans="1:6" s="33" customFormat="1" ht="15.75">
      <c r="A267" s="162"/>
      <c r="B267" s="152"/>
      <c r="C267" s="115"/>
      <c r="D267" s="115"/>
      <c r="E267" s="32"/>
      <c r="F267"/>
    </row>
    <row r="268" spans="1:6" s="33" customFormat="1" ht="15.75">
      <c r="A268" s="162"/>
      <c r="B268" s="152"/>
      <c r="C268" s="115"/>
      <c r="D268" s="115"/>
      <c r="E268" s="32"/>
      <c r="F268"/>
    </row>
    <row r="269" spans="1:6" s="33" customFormat="1" ht="15.75">
      <c r="A269" s="162"/>
      <c r="B269" s="152"/>
      <c r="C269" s="115"/>
      <c r="D269" s="115"/>
      <c r="E269" s="32"/>
      <c r="F269"/>
    </row>
    <row r="270" spans="1:6" s="33" customFormat="1" ht="15.75">
      <c r="A270" s="162"/>
      <c r="B270" s="152"/>
      <c r="C270" s="115"/>
      <c r="D270" s="115"/>
      <c r="E270" s="32"/>
      <c r="F270"/>
    </row>
    <row r="271" spans="1:6" s="33" customFormat="1" ht="15.75">
      <c r="A271" s="162"/>
      <c r="B271" s="152"/>
      <c r="C271" s="115"/>
      <c r="D271" s="115"/>
      <c r="E271" s="32"/>
      <c r="F271"/>
    </row>
    <row r="272" spans="1:6" s="33" customFormat="1" ht="15.75">
      <c r="A272" s="162"/>
      <c r="B272" s="152"/>
      <c r="C272" s="115"/>
      <c r="D272" s="115"/>
      <c r="E272" s="32"/>
      <c r="F272"/>
    </row>
    <row r="273" spans="1:6" s="33" customFormat="1" ht="15.75">
      <c r="A273" s="162"/>
      <c r="B273" s="152"/>
      <c r="C273" s="115"/>
      <c r="D273" s="115"/>
      <c r="E273" s="32"/>
      <c r="F273"/>
    </row>
    <row r="274" spans="1:6" s="33" customFormat="1" ht="15.75">
      <c r="A274" s="162"/>
      <c r="B274" s="152"/>
      <c r="C274" s="115"/>
      <c r="D274" s="115"/>
      <c r="E274" s="32"/>
      <c r="F274"/>
    </row>
    <row r="275" spans="1:6" s="33" customFormat="1" ht="15.75">
      <c r="A275" s="162"/>
      <c r="B275" s="152"/>
      <c r="C275" s="115"/>
      <c r="D275" s="115"/>
      <c r="E275" s="32"/>
      <c r="F275"/>
    </row>
    <row r="276" spans="1:6" s="33" customFormat="1" ht="15.75">
      <c r="A276" s="162"/>
      <c r="B276" s="152"/>
      <c r="C276" s="115"/>
      <c r="D276" s="115"/>
      <c r="E276" s="32"/>
      <c r="F276"/>
    </row>
    <row r="277" spans="1:6" s="33" customFormat="1" ht="15.75">
      <c r="A277" s="162"/>
      <c r="B277" s="152"/>
      <c r="C277" s="115"/>
      <c r="D277" s="115"/>
      <c r="E277" s="32"/>
      <c r="F277"/>
    </row>
    <row r="278" spans="1:6" s="33" customFormat="1" ht="15.75">
      <c r="A278" s="162"/>
      <c r="B278" s="152"/>
      <c r="C278" s="115"/>
      <c r="D278" s="115"/>
      <c r="E278" s="32"/>
      <c r="F278"/>
    </row>
    <row r="279" spans="1:6" s="33" customFormat="1" ht="15.75">
      <c r="A279" s="162"/>
      <c r="B279" s="152"/>
      <c r="C279" s="115"/>
      <c r="D279" s="115"/>
      <c r="E279" s="32"/>
      <c r="F279"/>
    </row>
    <row r="280" spans="1:6" s="33" customFormat="1" ht="15.75">
      <c r="A280" s="162"/>
      <c r="B280" s="152"/>
      <c r="C280" s="115"/>
      <c r="D280" s="115"/>
      <c r="E280" s="32"/>
      <c r="F280"/>
    </row>
    <row r="281" spans="1:6" s="33" customFormat="1" ht="15.75">
      <c r="A281" s="162"/>
      <c r="B281" s="152"/>
      <c r="C281" s="115"/>
      <c r="D281" s="115"/>
      <c r="E281" s="32"/>
      <c r="F281"/>
    </row>
    <row r="282" spans="1:6" s="33" customFormat="1" ht="15.75">
      <c r="A282" s="162"/>
      <c r="B282" s="152"/>
      <c r="C282" s="115"/>
      <c r="D282" s="115"/>
      <c r="E282" s="32"/>
      <c r="F282"/>
    </row>
    <row r="283" spans="1:6" s="33" customFormat="1" ht="15.75">
      <c r="A283" s="162"/>
      <c r="B283" s="152"/>
      <c r="C283" s="115"/>
      <c r="D283" s="115"/>
      <c r="E283" s="32"/>
      <c r="F283"/>
    </row>
    <row r="284" spans="1:6" s="33" customFormat="1" ht="15.75">
      <c r="A284" s="162"/>
      <c r="B284" s="152"/>
      <c r="C284" s="115"/>
      <c r="D284" s="115"/>
      <c r="E284" s="32"/>
      <c r="F284"/>
    </row>
    <row r="285" spans="1:6" s="33" customFormat="1" ht="15.75">
      <c r="A285" s="162"/>
      <c r="B285" s="152"/>
      <c r="C285" s="115"/>
      <c r="D285" s="115"/>
      <c r="E285" s="32"/>
      <c r="F285"/>
    </row>
    <row r="286" spans="1:6" s="33" customFormat="1" ht="15.75">
      <c r="A286" s="162"/>
      <c r="B286" s="152"/>
      <c r="C286" s="115"/>
      <c r="D286" s="115"/>
      <c r="E286" s="32"/>
      <c r="F286"/>
    </row>
    <row r="287" spans="1:6" s="33" customFormat="1" ht="15.75">
      <c r="A287" s="162"/>
      <c r="B287" s="152"/>
      <c r="C287" s="115"/>
      <c r="D287" s="115"/>
      <c r="E287" s="32"/>
      <c r="F287"/>
    </row>
    <row r="288" spans="1:6" s="33" customFormat="1" ht="15.75">
      <c r="A288" s="162"/>
      <c r="B288" s="152"/>
      <c r="C288" s="115"/>
      <c r="D288" s="115"/>
      <c r="E288" s="32"/>
      <c r="F288"/>
    </row>
    <row r="289" spans="1:6" s="33" customFormat="1" ht="15.75">
      <c r="A289" s="162"/>
      <c r="B289" s="152"/>
      <c r="C289" s="115"/>
      <c r="D289" s="115"/>
      <c r="E289" s="32"/>
      <c r="F289"/>
    </row>
    <row r="290" spans="1:6" s="33" customFormat="1" ht="15.75">
      <c r="A290" s="162"/>
      <c r="B290" s="152"/>
      <c r="C290" s="115"/>
      <c r="D290" s="115"/>
      <c r="E290" s="32"/>
      <c r="F290"/>
    </row>
    <row r="291" spans="1:6" s="33" customFormat="1" ht="15.75">
      <c r="A291" s="162"/>
      <c r="B291" s="152"/>
      <c r="C291" s="115"/>
      <c r="D291" s="115"/>
      <c r="E291" s="32"/>
      <c r="F291"/>
    </row>
    <row r="292" spans="1:6" s="33" customFormat="1" ht="15.75">
      <c r="A292" s="162"/>
      <c r="B292" s="152"/>
      <c r="C292" s="115"/>
      <c r="D292" s="115"/>
      <c r="E292" s="32"/>
      <c r="F292"/>
    </row>
    <row r="293" spans="1:6" s="33" customFormat="1" ht="15.75">
      <c r="A293" s="162"/>
      <c r="B293" s="152"/>
      <c r="C293" s="115"/>
      <c r="D293" s="115"/>
      <c r="E293" s="32"/>
      <c r="F293"/>
    </row>
    <row r="294" spans="1:6" s="33" customFormat="1" ht="15.75">
      <c r="A294" s="162"/>
      <c r="B294" s="152"/>
      <c r="C294" s="115"/>
      <c r="D294" s="115"/>
      <c r="E294" s="32"/>
      <c r="F294"/>
    </row>
    <row r="295" spans="1:6" s="33" customFormat="1" ht="15.75">
      <c r="A295" s="162"/>
      <c r="B295" s="152"/>
      <c r="C295" s="115"/>
      <c r="D295" s="115"/>
      <c r="E295" s="32"/>
      <c r="F295"/>
    </row>
    <row r="296" spans="1:6" s="33" customFormat="1" ht="15.75">
      <c r="A296" s="162"/>
      <c r="B296" s="152"/>
      <c r="C296" s="115"/>
      <c r="D296" s="115"/>
      <c r="E296" s="32"/>
      <c r="F296"/>
    </row>
    <row r="297" spans="1:6" s="33" customFormat="1" ht="15.75">
      <c r="A297" s="162"/>
      <c r="B297" s="152"/>
      <c r="C297" s="115"/>
      <c r="D297" s="115"/>
      <c r="E297" s="32"/>
      <c r="F297"/>
    </row>
    <row r="298" spans="1:6" s="33" customFormat="1" ht="15.75">
      <c r="A298" s="162"/>
      <c r="B298" s="152"/>
      <c r="C298" s="115"/>
      <c r="D298" s="115"/>
      <c r="E298" s="32"/>
      <c r="F298"/>
    </row>
    <row r="299" spans="1:6" s="33" customFormat="1" ht="15.75">
      <c r="A299" s="162"/>
      <c r="B299" s="152"/>
      <c r="C299" s="115"/>
      <c r="D299" s="115"/>
      <c r="E299" s="32"/>
      <c r="F299"/>
    </row>
    <row r="300" spans="1:6" s="33" customFormat="1" ht="15.75">
      <c r="A300" s="162"/>
      <c r="B300" s="152"/>
      <c r="C300" s="115"/>
      <c r="D300" s="115"/>
      <c r="E300" s="32"/>
      <c r="F300"/>
    </row>
    <row r="301" spans="1:6" s="33" customFormat="1" ht="15.75">
      <c r="A301" s="162"/>
      <c r="B301" s="152"/>
      <c r="C301" s="115"/>
      <c r="D301" s="115"/>
      <c r="E301" s="32"/>
      <c r="F301"/>
    </row>
    <row r="302" spans="1:6" s="33" customFormat="1" ht="15.75">
      <c r="A302" s="162"/>
      <c r="B302" s="152"/>
      <c r="C302" s="115"/>
      <c r="D302" s="115"/>
      <c r="E302" s="32"/>
      <c r="F302"/>
    </row>
    <row r="303" spans="1:6" s="33" customFormat="1" ht="15.75">
      <c r="A303" s="162"/>
      <c r="B303" s="152"/>
      <c r="C303" s="115"/>
      <c r="D303" s="115"/>
      <c r="E303" s="32"/>
      <c r="F303"/>
    </row>
    <row r="304" spans="1:6" s="33" customFormat="1" ht="15.75">
      <c r="A304" s="162"/>
      <c r="B304" s="152"/>
      <c r="C304" s="115"/>
      <c r="D304" s="115"/>
      <c r="E304" s="32"/>
      <c r="F304"/>
    </row>
    <row r="305" spans="1:6" s="33" customFormat="1" ht="15.75">
      <c r="A305" s="162"/>
      <c r="B305" s="152"/>
      <c r="C305" s="115"/>
      <c r="D305" s="115"/>
      <c r="E305" s="32"/>
      <c r="F305"/>
    </row>
    <row r="306" spans="1:6" s="33" customFormat="1" ht="15.75">
      <c r="A306" s="162"/>
      <c r="B306" s="152"/>
      <c r="C306" s="115"/>
      <c r="D306" s="115"/>
      <c r="E306" s="32"/>
      <c r="F306"/>
    </row>
    <row r="307" spans="1:6" s="33" customFormat="1" ht="15.75">
      <c r="A307" s="162"/>
      <c r="B307" s="152"/>
      <c r="C307" s="115"/>
      <c r="D307" s="115"/>
      <c r="E307" s="32"/>
      <c r="F307"/>
    </row>
    <row r="308" spans="1:6" s="33" customFormat="1" ht="15.75">
      <c r="A308" s="162"/>
      <c r="B308" s="152"/>
      <c r="C308" s="115"/>
      <c r="D308" s="115"/>
      <c r="E308" s="32"/>
      <c r="F308"/>
    </row>
    <row r="309" spans="1:6" s="33" customFormat="1" ht="15.75">
      <c r="A309" s="162"/>
      <c r="B309" s="152"/>
      <c r="C309" s="115"/>
      <c r="D309" s="115"/>
      <c r="E309" s="32"/>
      <c r="F309"/>
    </row>
    <row r="310" spans="1:6" s="33" customFormat="1" ht="15.75">
      <c r="A310" s="162"/>
      <c r="B310" s="152"/>
      <c r="C310" s="115"/>
      <c r="D310" s="115"/>
      <c r="E310" s="32"/>
      <c r="F310"/>
    </row>
    <row r="311" spans="1:6" s="33" customFormat="1" ht="15.75">
      <c r="A311" s="162"/>
      <c r="B311" s="152"/>
      <c r="C311" s="115"/>
      <c r="D311" s="115"/>
      <c r="E311" s="32"/>
      <c r="F311"/>
    </row>
    <row r="312" spans="1:6" s="33" customFormat="1" ht="15.75">
      <c r="A312" s="162"/>
      <c r="B312" s="152"/>
      <c r="C312" s="115"/>
      <c r="D312" s="115"/>
      <c r="E312" s="32"/>
      <c r="F312"/>
    </row>
    <row r="313" spans="1:6" s="33" customFormat="1" ht="15.75">
      <c r="A313" s="162"/>
      <c r="B313" s="152"/>
      <c r="C313" s="115"/>
      <c r="D313" s="115"/>
      <c r="E313" s="32"/>
      <c r="F313"/>
    </row>
    <row r="314" spans="1:6" s="33" customFormat="1" ht="15.75">
      <c r="A314" s="162"/>
      <c r="B314" s="152"/>
      <c r="C314" s="115"/>
      <c r="D314" s="115"/>
      <c r="E314" s="32"/>
      <c r="F314"/>
    </row>
    <row r="315" spans="1:6" s="33" customFormat="1" ht="15.75">
      <c r="A315" s="162"/>
      <c r="B315" s="152"/>
      <c r="C315" s="115"/>
      <c r="D315" s="115"/>
      <c r="E315" s="32"/>
      <c r="F315"/>
    </row>
    <row r="316" spans="1:6" s="33" customFormat="1" ht="15.75">
      <c r="A316" s="162"/>
      <c r="B316" s="152"/>
      <c r="C316" s="115"/>
      <c r="D316" s="115"/>
      <c r="E316" s="32"/>
      <c r="F316"/>
    </row>
    <row r="317" spans="1:6" s="33" customFormat="1" ht="15.75">
      <c r="A317" s="162"/>
      <c r="B317" s="152"/>
      <c r="C317" s="115"/>
      <c r="D317" s="115"/>
      <c r="E317" s="32"/>
      <c r="F317"/>
    </row>
    <row r="318" spans="1:6" s="33" customFormat="1" ht="15.75">
      <c r="A318" s="162"/>
      <c r="B318" s="152"/>
      <c r="C318" s="115"/>
      <c r="D318" s="115"/>
      <c r="E318" s="32"/>
      <c r="F318"/>
    </row>
    <row r="319" spans="1:6" s="33" customFormat="1" ht="15.75">
      <c r="A319" s="162"/>
      <c r="B319" s="152"/>
      <c r="C319" s="115"/>
      <c r="D319" s="115"/>
      <c r="E319" s="32"/>
      <c r="F319"/>
    </row>
    <row r="320" spans="1:6" s="33" customFormat="1" ht="15.75">
      <c r="A320" s="162"/>
      <c r="B320" s="152"/>
      <c r="C320" s="115"/>
      <c r="D320" s="115"/>
      <c r="E320" s="32"/>
      <c r="F320"/>
    </row>
    <row r="321" spans="1:6" s="33" customFormat="1" ht="15.75">
      <c r="A321" s="162"/>
      <c r="B321" s="152"/>
      <c r="C321" s="115"/>
      <c r="D321" s="115"/>
      <c r="E321" s="32"/>
      <c r="F321"/>
    </row>
    <row r="322" spans="1:6" s="33" customFormat="1" ht="15.75">
      <c r="A322" s="162"/>
      <c r="B322" s="152"/>
      <c r="C322" s="115"/>
      <c r="D322" s="115"/>
      <c r="E322" s="32"/>
      <c r="F322"/>
    </row>
    <row r="323" spans="1:6" s="33" customFormat="1" ht="15.75">
      <c r="A323" s="162"/>
      <c r="B323" s="152"/>
      <c r="C323" s="115"/>
      <c r="D323" s="115"/>
      <c r="E323" s="32"/>
      <c r="F323"/>
    </row>
    <row r="324" spans="1:6" s="33" customFormat="1" ht="15.75">
      <c r="A324" s="162"/>
      <c r="B324" s="152"/>
      <c r="C324" s="115"/>
      <c r="D324" s="115"/>
      <c r="E324" s="32"/>
      <c r="F324"/>
    </row>
    <row r="325" spans="1:6" s="33" customFormat="1" ht="15.75">
      <c r="A325" s="162"/>
      <c r="B325" s="152"/>
      <c r="C325" s="115"/>
      <c r="D325" s="115"/>
      <c r="E325" s="32"/>
      <c r="F325"/>
    </row>
    <row r="326" spans="1:6" s="33" customFormat="1" ht="15.75">
      <c r="A326" s="162"/>
      <c r="B326" s="152"/>
      <c r="C326" s="115"/>
      <c r="D326" s="115"/>
      <c r="E326" s="32"/>
      <c r="F326"/>
    </row>
    <row r="327" spans="1:6" s="33" customFormat="1" ht="15.75">
      <c r="A327" s="162"/>
      <c r="B327" s="152"/>
      <c r="C327" s="115"/>
      <c r="D327" s="115"/>
      <c r="E327" s="32"/>
      <c r="F327"/>
    </row>
    <row r="328" spans="1:6" s="33" customFormat="1" ht="15.75">
      <c r="A328" s="162"/>
      <c r="B328" s="152"/>
      <c r="C328" s="115"/>
      <c r="D328" s="115"/>
      <c r="E328" s="32"/>
      <c r="F328"/>
    </row>
    <row r="329" spans="1:6" s="33" customFormat="1" ht="15.75">
      <c r="A329" s="162"/>
      <c r="B329" s="152"/>
      <c r="C329" s="115"/>
      <c r="D329" s="115"/>
      <c r="E329" s="32"/>
      <c r="F329"/>
    </row>
    <row r="330" spans="1:6" s="33" customFormat="1" ht="15.75">
      <c r="A330" s="162"/>
      <c r="B330" s="152"/>
      <c r="C330" s="115"/>
      <c r="D330" s="115"/>
      <c r="E330" s="32"/>
      <c r="F330"/>
    </row>
    <row r="331" spans="1:6" s="33" customFormat="1" ht="15.75">
      <c r="A331" s="162"/>
      <c r="B331" s="152"/>
      <c r="C331" s="115"/>
      <c r="D331" s="115"/>
      <c r="E331" s="32"/>
      <c r="F331"/>
    </row>
    <row r="332" spans="1:6" s="33" customFormat="1" ht="15.75">
      <c r="A332" s="162"/>
      <c r="B332" s="152"/>
      <c r="C332" s="115"/>
      <c r="D332" s="115"/>
      <c r="E332" s="32"/>
      <c r="F332"/>
    </row>
    <row r="333" spans="1:6" s="33" customFormat="1" ht="15.75">
      <c r="A333" s="162"/>
      <c r="B333" s="152"/>
      <c r="C333" s="115"/>
      <c r="D333" s="115"/>
      <c r="E333" s="32"/>
      <c r="F333"/>
    </row>
    <row r="334" spans="1:6" s="33" customFormat="1" ht="15.75">
      <c r="A334" s="162"/>
      <c r="B334" s="152"/>
      <c r="C334" s="115"/>
      <c r="D334" s="115"/>
      <c r="E334" s="32"/>
      <c r="F334"/>
    </row>
    <row r="335" spans="1:6" s="33" customFormat="1" ht="15.75">
      <c r="A335" s="162"/>
      <c r="B335" s="152"/>
      <c r="C335" s="115"/>
      <c r="D335" s="115"/>
      <c r="E335" s="32"/>
      <c r="F335"/>
    </row>
    <row r="336" spans="1:6" s="33" customFormat="1" ht="15.75">
      <c r="A336" s="162"/>
      <c r="B336" s="152"/>
      <c r="C336" s="115"/>
      <c r="D336" s="115"/>
      <c r="E336" s="32"/>
      <c r="F336"/>
    </row>
    <row r="337" spans="1:6" s="33" customFormat="1" ht="15.75">
      <c r="A337" s="162"/>
      <c r="B337" s="152"/>
      <c r="C337" s="115"/>
      <c r="D337" s="115"/>
      <c r="E337" s="32"/>
      <c r="F337"/>
    </row>
    <row r="338" spans="1:6" s="33" customFormat="1" ht="15.75">
      <c r="A338" s="162"/>
      <c r="B338" s="152"/>
      <c r="C338" s="115"/>
      <c r="D338" s="115"/>
      <c r="E338" s="32"/>
      <c r="F338"/>
    </row>
    <row r="339" spans="1:6" s="33" customFormat="1" ht="15.75">
      <c r="A339" s="162"/>
      <c r="B339" s="152"/>
      <c r="C339" s="115"/>
      <c r="D339" s="115"/>
      <c r="E339" s="32"/>
      <c r="F339"/>
    </row>
    <row r="340" spans="1:6" s="33" customFormat="1" ht="15.75">
      <c r="A340" s="162"/>
      <c r="B340" s="152"/>
      <c r="C340" s="115"/>
      <c r="D340" s="115"/>
      <c r="E340" s="32"/>
      <c r="F340"/>
    </row>
    <row r="341" spans="1:6" s="33" customFormat="1" ht="15.75">
      <c r="A341" s="162"/>
      <c r="B341" s="152"/>
      <c r="C341" s="115"/>
      <c r="D341" s="115"/>
      <c r="E341" s="32"/>
      <c r="F341"/>
    </row>
    <row r="342" spans="1:6" s="33" customFormat="1" ht="15.75">
      <c r="A342" s="162"/>
      <c r="B342" s="152"/>
      <c r="C342" s="115"/>
      <c r="D342" s="115"/>
      <c r="E342" s="32"/>
      <c r="F342"/>
    </row>
    <row r="343" spans="1:6" s="33" customFormat="1" ht="15.75">
      <c r="A343" s="162"/>
      <c r="B343" s="152"/>
      <c r="C343" s="115"/>
      <c r="D343" s="115"/>
      <c r="E343" s="32"/>
      <c r="F343"/>
    </row>
    <row r="344" spans="1:6" s="33" customFormat="1" ht="15.75">
      <c r="A344" s="162"/>
      <c r="B344" s="152"/>
      <c r="C344" s="115"/>
      <c r="D344" s="115"/>
      <c r="E344" s="32"/>
      <c r="F344"/>
    </row>
    <row r="345" spans="1:6" s="33" customFormat="1" ht="15.75">
      <c r="A345" s="162"/>
      <c r="B345" s="152"/>
      <c r="C345" s="115"/>
      <c r="D345" s="115"/>
      <c r="E345" s="32"/>
      <c r="F345"/>
    </row>
    <row r="346" spans="1:6" s="33" customFormat="1" ht="15.75">
      <c r="A346" s="162"/>
      <c r="B346" s="152"/>
      <c r="C346" s="115"/>
      <c r="D346" s="115"/>
      <c r="E346" s="32"/>
      <c r="F346"/>
    </row>
    <row r="347" spans="1:6" s="33" customFormat="1" ht="15.75">
      <c r="A347" s="162"/>
      <c r="B347" s="152"/>
      <c r="C347" s="115"/>
      <c r="D347" s="115"/>
      <c r="E347" s="32"/>
      <c r="F347"/>
    </row>
    <row r="348" spans="1:6" s="33" customFormat="1" ht="15.75">
      <c r="A348" s="162"/>
      <c r="B348" s="152"/>
      <c r="C348" s="115"/>
      <c r="D348" s="115"/>
      <c r="E348" s="32"/>
      <c r="F348"/>
    </row>
    <row r="349" spans="1:6" s="33" customFormat="1" ht="15.75">
      <c r="A349" s="162"/>
      <c r="B349" s="152"/>
      <c r="C349" s="115"/>
      <c r="D349" s="115"/>
      <c r="E349" s="32"/>
      <c r="F349"/>
    </row>
    <row r="350" spans="1:6" s="33" customFormat="1" ht="15.75">
      <c r="A350" s="162"/>
      <c r="B350" s="152"/>
      <c r="C350" s="115"/>
      <c r="D350" s="115"/>
      <c r="E350" s="32"/>
      <c r="F350"/>
    </row>
    <row r="351" spans="1:6" s="33" customFormat="1" ht="15.75">
      <c r="A351" s="162"/>
      <c r="B351" s="152"/>
      <c r="C351" s="115"/>
      <c r="D351" s="115"/>
      <c r="E351" s="32"/>
      <c r="F351"/>
    </row>
    <row r="352" spans="1:6" s="33" customFormat="1" ht="15.75">
      <c r="A352" s="162"/>
      <c r="B352" s="152"/>
      <c r="C352" s="115"/>
      <c r="D352" s="115"/>
      <c r="E352" s="32"/>
      <c r="F352"/>
    </row>
    <row r="353" spans="1:6" s="33" customFormat="1" ht="15.75">
      <c r="A353" s="162"/>
      <c r="B353" s="152"/>
      <c r="C353" s="115"/>
      <c r="D353" s="115"/>
      <c r="E353" s="32"/>
      <c r="F353"/>
    </row>
    <row r="354" spans="1:6" s="33" customFormat="1" ht="15.75">
      <c r="A354" s="162"/>
      <c r="B354" s="152"/>
      <c r="C354" s="115"/>
      <c r="D354" s="115"/>
      <c r="E354" s="32"/>
      <c r="F354"/>
    </row>
    <row r="355" spans="1:6" s="33" customFormat="1" ht="15.75">
      <c r="A355" s="162"/>
      <c r="B355" s="152"/>
      <c r="C355" s="115"/>
      <c r="D355" s="115"/>
      <c r="E355" s="32"/>
      <c r="F355"/>
    </row>
    <row r="356" spans="1:6" s="33" customFormat="1" ht="15.75">
      <c r="A356" s="162"/>
      <c r="B356" s="152"/>
      <c r="C356" s="115"/>
      <c r="D356" s="115"/>
      <c r="E356" s="32"/>
      <c r="F356"/>
    </row>
    <row r="357" spans="1:6" s="33" customFormat="1" ht="15.75">
      <c r="A357" s="162"/>
      <c r="B357" s="152"/>
      <c r="C357" s="115"/>
      <c r="D357" s="115"/>
      <c r="E357" s="32"/>
      <c r="F357"/>
    </row>
    <row r="358" spans="1:6" s="33" customFormat="1" ht="15.75">
      <c r="A358" s="162"/>
      <c r="B358" s="152"/>
      <c r="C358" s="115"/>
      <c r="D358" s="115"/>
      <c r="E358" s="32"/>
      <c r="F358"/>
    </row>
    <row r="359" spans="1:6" s="33" customFormat="1" ht="15.75">
      <c r="A359" s="162"/>
      <c r="B359" s="152"/>
      <c r="C359" s="115"/>
      <c r="D359" s="115"/>
      <c r="E359" s="32"/>
      <c r="F359"/>
    </row>
    <row r="360" spans="1:6" s="33" customFormat="1" ht="15.75">
      <c r="A360" s="162"/>
      <c r="B360" s="152"/>
      <c r="C360" s="115"/>
      <c r="D360" s="115"/>
      <c r="E360" s="32"/>
      <c r="F360"/>
    </row>
    <row r="361" spans="1:6" s="33" customFormat="1" ht="15.75">
      <c r="A361" s="162"/>
      <c r="B361" s="152"/>
      <c r="C361" s="115"/>
      <c r="D361" s="115"/>
      <c r="E361" s="32"/>
      <c r="F361"/>
    </row>
    <row r="362" spans="1:6" s="33" customFormat="1" ht="15.75">
      <c r="A362" s="162"/>
      <c r="B362" s="152"/>
      <c r="C362" s="115"/>
      <c r="D362" s="115"/>
      <c r="E362" s="32"/>
      <c r="F362"/>
    </row>
    <row r="363" spans="1:6" s="33" customFormat="1" ht="15.75">
      <c r="A363" s="162"/>
      <c r="B363" s="152"/>
      <c r="C363" s="115"/>
      <c r="D363" s="115"/>
      <c r="E363" s="32"/>
      <c r="F363"/>
    </row>
    <row r="364" spans="1:6" s="33" customFormat="1" ht="15.75">
      <c r="A364" s="162"/>
      <c r="B364" s="152"/>
      <c r="C364" s="115"/>
      <c r="D364" s="115"/>
      <c r="E364" s="32"/>
      <c r="F364"/>
    </row>
    <row r="365" spans="1:6" s="33" customFormat="1" ht="15.75">
      <c r="A365" s="162"/>
      <c r="B365" s="152"/>
      <c r="C365" s="115"/>
      <c r="D365" s="115"/>
      <c r="E365" s="32"/>
      <c r="F365"/>
    </row>
    <row r="366" spans="1:6" s="33" customFormat="1" ht="15.75">
      <c r="A366" s="162"/>
      <c r="B366" s="152"/>
      <c r="C366" s="115"/>
      <c r="D366" s="115"/>
      <c r="E366" s="32"/>
      <c r="F366"/>
    </row>
    <row r="367" spans="1:6" s="33" customFormat="1" ht="15.75">
      <c r="A367" s="162"/>
      <c r="B367" s="152"/>
      <c r="C367" s="115"/>
      <c r="D367" s="115"/>
      <c r="E367" s="32"/>
      <c r="F367"/>
    </row>
    <row r="368" spans="1:6" s="33" customFormat="1" ht="15.75">
      <c r="A368" s="162"/>
      <c r="B368" s="152"/>
      <c r="C368" s="115"/>
      <c r="D368" s="115"/>
      <c r="E368" s="32"/>
      <c r="F368"/>
    </row>
    <row r="369" spans="1:6" s="33" customFormat="1" ht="15.75">
      <c r="A369" s="162"/>
      <c r="B369" s="152"/>
      <c r="C369" s="115"/>
      <c r="D369" s="115"/>
      <c r="E369" s="32"/>
      <c r="F369"/>
    </row>
    <row r="370" spans="1:6" s="33" customFormat="1" ht="15.75">
      <c r="A370" s="162"/>
      <c r="B370" s="152"/>
      <c r="C370" s="115"/>
      <c r="D370" s="115"/>
      <c r="E370" s="32"/>
      <c r="F370"/>
    </row>
    <row r="371" spans="1:6" s="33" customFormat="1" ht="15.75">
      <c r="A371" s="162"/>
      <c r="B371" s="152"/>
      <c r="C371" s="115"/>
      <c r="D371" s="115"/>
      <c r="E371" s="32"/>
      <c r="F371"/>
    </row>
    <row r="372" spans="1:6" s="33" customFormat="1" ht="15.75">
      <c r="A372" s="162"/>
      <c r="B372" s="152"/>
      <c r="C372" s="115"/>
      <c r="D372" s="115"/>
      <c r="E372" s="32"/>
      <c r="F372"/>
    </row>
    <row r="373" spans="1:6" s="33" customFormat="1" ht="15.75">
      <c r="A373" s="162"/>
      <c r="B373" s="152"/>
      <c r="C373" s="115"/>
      <c r="D373" s="115"/>
      <c r="E373" s="32"/>
      <c r="F373"/>
    </row>
    <row r="374" spans="1:6" s="33" customFormat="1" ht="15.75">
      <c r="A374" s="162"/>
      <c r="B374" s="152"/>
      <c r="C374" s="115"/>
      <c r="D374" s="115"/>
      <c r="E374" s="32"/>
      <c r="F374"/>
    </row>
    <row r="375" spans="1:6" s="33" customFormat="1" ht="15.75">
      <c r="A375" s="162"/>
      <c r="B375" s="152"/>
      <c r="C375" s="115"/>
      <c r="D375" s="115"/>
      <c r="E375" s="32"/>
      <c r="F375"/>
    </row>
    <row r="376" spans="1:6" s="33" customFormat="1" ht="15.75">
      <c r="A376" s="162"/>
      <c r="B376" s="152"/>
      <c r="C376" s="115"/>
      <c r="D376" s="115"/>
      <c r="E376" s="32"/>
      <c r="F376"/>
    </row>
    <row r="377" spans="1:6" s="33" customFormat="1" ht="15.75">
      <c r="A377" s="162"/>
      <c r="B377" s="152"/>
      <c r="C377" s="115"/>
      <c r="D377" s="115"/>
      <c r="E377" s="32"/>
      <c r="F377"/>
    </row>
    <row r="378" spans="1:6" s="33" customFormat="1" ht="15.75">
      <c r="A378" s="162"/>
      <c r="B378" s="152"/>
      <c r="C378" s="115"/>
      <c r="D378" s="115"/>
      <c r="E378" s="32"/>
      <c r="F378"/>
    </row>
    <row r="379" spans="1:6" s="33" customFormat="1" ht="15.75">
      <c r="A379" s="162"/>
      <c r="B379" s="152"/>
      <c r="C379" s="115"/>
      <c r="D379" s="115"/>
      <c r="E379" s="32"/>
      <c r="F379"/>
    </row>
    <row r="380" spans="1:6" s="33" customFormat="1" ht="15.75">
      <c r="A380" s="162"/>
      <c r="B380" s="152"/>
      <c r="C380" s="115"/>
      <c r="D380" s="115"/>
      <c r="E380" s="32"/>
      <c r="F380"/>
    </row>
    <row r="381" spans="1:6" s="33" customFormat="1" ht="15.75">
      <c r="A381" s="162"/>
      <c r="B381" s="152"/>
      <c r="C381" s="115"/>
      <c r="D381" s="115"/>
      <c r="E381" s="32"/>
      <c r="F381"/>
    </row>
    <row r="382" spans="1:6" s="33" customFormat="1" ht="15.75">
      <c r="A382" s="162"/>
      <c r="B382" s="152"/>
      <c r="C382" s="115"/>
      <c r="D382" s="115"/>
      <c r="E382" s="32"/>
      <c r="F382"/>
    </row>
    <row r="383" spans="1:6" s="33" customFormat="1" ht="15.75">
      <c r="A383" s="162"/>
      <c r="B383" s="152"/>
      <c r="C383" s="115"/>
      <c r="D383" s="115"/>
      <c r="E383" s="32"/>
      <c r="F383"/>
    </row>
    <row r="384" spans="1:6" s="33" customFormat="1" ht="15.75">
      <c r="A384" s="162"/>
      <c r="B384" s="152"/>
      <c r="C384" s="115"/>
      <c r="D384" s="115"/>
      <c r="E384" s="32"/>
      <c r="F384"/>
    </row>
    <row r="385" spans="1:6" s="33" customFormat="1" ht="15.75">
      <c r="A385" s="162"/>
      <c r="B385" s="152"/>
      <c r="C385" s="115"/>
      <c r="D385" s="115"/>
      <c r="E385" s="32"/>
      <c r="F385"/>
    </row>
    <row r="386" spans="1:6" s="33" customFormat="1" ht="15.75">
      <c r="A386" s="162"/>
      <c r="B386" s="152"/>
      <c r="C386" s="115"/>
      <c r="D386" s="115"/>
      <c r="E386" s="32"/>
      <c r="F386"/>
    </row>
    <row r="387" spans="1:6" s="33" customFormat="1" ht="15.75">
      <c r="A387" s="162"/>
      <c r="B387" s="152"/>
      <c r="C387" s="115"/>
      <c r="D387" s="115"/>
      <c r="E387" s="32"/>
      <c r="F387"/>
    </row>
    <row r="388" spans="1:6" s="33" customFormat="1" ht="15.75">
      <c r="A388" s="162"/>
      <c r="B388" s="152"/>
      <c r="C388" s="115"/>
      <c r="D388" s="115"/>
      <c r="E388" s="32"/>
      <c r="F388"/>
    </row>
    <row r="389" spans="1:6" s="33" customFormat="1" ht="15.75">
      <c r="A389" s="162"/>
      <c r="B389" s="152"/>
      <c r="C389" s="115"/>
      <c r="D389" s="115"/>
      <c r="E389" s="32"/>
      <c r="F389"/>
    </row>
    <row r="390" spans="1:6" s="33" customFormat="1" ht="15.75">
      <c r="A390" s="162"/>
      <c r="B390" s="152"/>
      <c r="C390" s="115"/>
      <c r="D390" s="115"/>
      <c r="E390" s="32"/>
      <c r="F390"/>
    </row>
    <row r="391" spans="1:6" s="33" customFormat="1" ht="15.75">
      <c r="A391" s="162"/>
      <c r="B391" s="152"/>
      <c r="C391" s="115"/>
      <c r="D391" s="115"/>
      <c r="E391" s="32"/>
      <c r="F391"/>
    </row>
    <row r="392" spans="1:6" s="33" customFormat="1" ht="15.75">
      <c r="A392" s="162"/>
      <c r="B392" s="152"/>
      <c r="C392" s="115"/>
      <c r="D392" s="115"/>
      <c r="E392" s="32"/>
      <c r="F392"/>
    </row>
    <row r="393" spans="1:6" s="33" customFormat="1" ht="15.75">
      <c r="A393" s="162"/>
      <c r="B393" s="152"/>
      <c r="C393" s="115"/>
      <c r="D393" s="115"/>
      <c r="E393" s="32"/>
      <c r="F393"/>
    </row>
    <row r="394" spans="1:6" s="33" customFormat="1" ht="15.75">
      <c r="A394" s="162"/>
      <c r="B394" s="152"/>
      <c r="C394" s="115"/>
      <c r="D394" s="115"/>
      <c r="E394" s="32"/>
      <c r="F394"/>
    </row>
    <row r="395" spans="1:6" s="33" customFormat="1" ht="15.75">
      <c r="A395" s="162"/>
      <c r="B395" s="152"/>
      <c r="C395" s="115"/>
      <c r="D395" s="115"/>
      <c r="E395" s="32"/>
      <c r="F395"/>
    </row>
    <row r="396" spans="1:6" s="33" customFormat="1" ht="15.75">
      <c r="A396" s="162"/>
      <c r="B396" s="152"/>
      <c r="C396" s="115"/>
      <c r="D396" s="115"/>
      <c r="E396" s="32"/>
      <c r="F396"/>
    </row>
    <row r="397" spans="1:6" s="33" customFormat="1" ht="15.75">
      <c r="A397" s="162"/>
      <c r="B397" s="152"/>
      <c r="C397" s="115"/>
      <c r="D397" s="115"/>
      <c r="E397" s="32"/>
      <c r="F397"/>
    </row>
    <row r="398" spans="1:6" s="33" customFormat="1" ht="15.75">
      <c r="A398" s="162"/>
      <c r="B398" s="152"/>
      <c r="C398" s="115"/>
      <c r="D398" s="115"/>
      <c r="E398" s="32"/>
      <c r="F398"/>
    </row>
    <row r="399" spans="1:6" s="33" customFormat="1" ht="15.75">
      <c r="A399" s="162"/>
      <c r="B399" s="152"/>
      <c r="C399" s="115"/>
      <c r="D399" s="115"/>
      <c r="E399" s="32"/>
      <c r="F399"/>
    </row>
    <row r="400" spans="1:6" s="33" customFormat="1" ht="15.75">
      <c r="A400" s="162"/>
      <c r="B400" s="152"/>
      <c r="C400" s="115"/>
      <c r="D400" s="115"/>
      <c r="E400" s="32"/>
      <c r="F400"/>
    </row>
    <row r="401" spans="1:6" s="33" customFormat="1" ht="15.75">
      <c r="A401" s="162"/>
      <c r="B401" s="152"/>
      <c r="C401" s="115"/>
      <c r="D401" s="115"/>
      <c r="E401" s="32"/>
      <c r="F401"/>
    </row>
    <row r="402" spans="1:6" s="33" customFormat="1" ht="15.75">
      <c r="A402" s="162"/>
      <c r="B402" s="152"/>
      <c r="C402" s="115"/>
      <c r="D402" s="115"/>
      <c r="E402" s="32"/>
      <c r="F402"/>
    </row>
    <row r="403" spans="1:6" s="33" customFormat="1" ht="15.75">
      <c r="A403" s="162"/>
      <c r="B403" s="152"/>
      <c r="C403" s="115"/>
      <c r="D403" s="115"/>
      <c r="E403" s="32"/>
      <c r="F403"/>
    </row>
    <row r="404" spans="1:6" s="33" customFormat="1" ht="15.75">
      <c r="A404" s="162"/>
      <c r="B404" s="152"/>
      <c r="C404" s="115"/>
      <c r="D404" s="115"/>
      <c r="E404" s="32"/>
      <c r="F404"/>
    </row>
    <row r="405" spans="1:6" s="33" customFormat="1" ht="15.75">
      <c r="A405" s="162"/>
      <c r="B405" s="152"/>
      <c r="C405" s="115"/>
      <c r="D405" s="115"/>
      <c r="E405" s="32"/>
      <c r="F405"/>
    </row>
    <row r="406" spans="1:6" s="33" customFormat="1" ht="15.75">
      <c r="A406" s="162"/>
      <c r="B406" s="152"/>
      <c r="C406" s="115"/>
      <c r="D406" s="115"/>
      <c r="E406" s="32"/>
      <c r="F406"/>
    </row>
    <row r="407" spans="1:6" s="33" customFormat="1" ht="15.75">
      <c r="A407" s="162"/>
      <c r="B407" s="152"/>
      <c r="C407" s="115"/>
      <c r="D407" s="115"/>
      <c r="E407" s="32"/>
      <c r="F407"/>
    </row>
    <row r="408" spans="1:6" s="33" customFormat="1" ht="15.75">
      <c r="A408" s="162"/>
      <c r="B408" s="152"/>
      <c r="C408" s="115"/>
      <c r="D408" s="115"/>
      <c r="E408" s="32"/>
      <c r="F408"/>
    </row>
    <row r="409" spans="1:6" s="33" customFormat="1" ht="15.75">
      <c r="A409" s="162"/>
      <c r="B409" s="152"/>
      <c r="C409" s="115"/>
      <c r="D409" s="115"/>
      <c r="E409" s="32"/>
      <c r="F409"/>
    </row>
    <row r="410" spans="1:6" s="33" customFormat="1" ht="15.75">
      <c r="A410" s="162"/>
      <c r="B410" s="152"/>
      <c r="C410" s="115"/>
      <c r="D410" s="115"/>
      <c r="E410" s="32"/>
      <c r="F410"/>
    </row>
    <row r="411" spans="1:6" s="33" customFormat="1" ht="15.75">
      <c r="A411" s="162"/>
      <c r="B411" s="152"/>
      <c r="C411" s="115"/>
      <c r="D411" s="115"/>
      <c r="E411" s="32"/>
      <c r="F411"/>
    </row>
    <row r="412" spans="1:6" s="33" customFormat="1" ht="15.75">
      <c r="A412" s="162"/>
      <c r="B412" s="152"/>
      <c r="C412" s="115"/>
      <c r="D412" s="115"/>
      <c r="E412" s="32"/>
      <c r="F412"/>
    </row>
    <row r="413" spans="1:6" s="33" customFormat="1" ht="15.75">
      <c r="A413" s="162"/>
      <c r="B413" s="152"/>
      <c r="C413" s="115"/>
      <c r="D413" s="115"/>
      <c r="E413" s="32"/>
      <c r="F413"/>
    </row>
    <row r="414" spans="1:6" s="33" customFormat="1" ht="15.75">
      <c r="A414" s="162"/>
      <c r="B414" s="152"/>
      <c r="C414" s="115"/>
      <c r="D414" s="115"/>
      <c r="E414" s="32"/>
      <c r="F414"/>
    </row>
    <row r="415" spans="1:6" s="33" customFormat="1" ht="15.75">
      <c r="A415" s="162"/>
      <c r="B415" s="152"/>
      <c r="C415" s="115"/>
      <c r="D415" s="115"/>
      <c r="E415" s="32"/>
      <c r="F415"/>
    </row>
    <row r="416" spans="1:6" s="33" customFormat="1" ht="15.75">
      <c r="A416" s="162"/>
      <c r="B416" s="152"/>
      <c r="C416" s="115"/>
      <c r="D416" s="115"/>
      <c r="E416" s="32"/>
      <c r="F416"/>
    </row>
    <row r="417" spans="1:6" s="33" customFormat="1" ht="15.75">
      <c r="A417" s="162"/>
      <c r="B417" s="152"/>
      <c r="C417" s="115"/>
      <c r="D417" s="115"/>
      <c r="E417" s="32"/>
      <c r="F417"/>
    </row>
    <row r="418" spans="1:6" s="33" customFormat="1" ht="15.75">
      <c r="A418" s="162"/>
      <c r="B418" s="152"/>
      <c r="C418" s="115"/>
      <c r="D418" s="115"/>
      <c r="E418" s="32"/>
      <c r="F418"/>
    </row>
    <row r="419" spans="1:6" s="33" customFormat="1" ht="15.75">
      <c r="A419" s="162"/>
      <c r="B419" s="152"/>
      <c r="C419" s="115"/>
      <c r="D419" s="115"/>
      <c r="E419" s="32"/>
      <c r="F419"/>
    </row>
    <row r="420" spans="1:6" s="33" customFormat="1" ht="15.75">
      <c r="A420" s="162"/>
      <c r="B420" s="152"/>
      <c r="C420" s="115"/>
      <c r="D420" s="115"/>
      <c r="E420" s="32"/>
      <c r="F420"/>
    </row>
    <row r="421" spans="1:6" s="33" customFormat="1" ht="15.75">
      <c r="A421" s="162"/>
      <c r="B421" s="152"/>
      <c r="C421" s="115"/>
      <c r="D421" s="115"/>
      <c r="E421" s="32"/>
      <c r="F421"/>
    </row>
    <row r="422" spans="1:6" s="33" customFormat="1" ht="15.75">
      <c r="A422" s="162"/>
      <c r="B422" s="152"/>
      <c r="C422" s="115"/>
      <c r="D422" s="115"/>
      <c r="E422" s="32"/>
      <c r="F422"/>
    </row>
    <row r="423" spans="1:6" s="33" customFormat="1" ht="15.75">
      <c r="A423" s="162"/>
      <c r="B423" s="152"/>
      <c r="C423" s="115"/>
      <c r="D423" s="115"/>
      <c r="E423" s="32"/>
      <c r="F423"/>
    </row>
    <row r="424" spans="1:6" s="33" customFormat="1" ht="15.75">
      <c r="A424" s="162"/>
      <c r="B424" s="152"/>
      <c r="C424" s="115"/>
      <c r="D424" s="115"/>
      <c r="E424" s="32"/>
      <c r="F424"/>
    </row>
    <row r="425" spans="1:6" s="33" customFormat="1" ht="15.75">
      <c r="A425" s="162"/>
      <c r="B425" s="152"/>
      <c r="C425" s="115"/>
      <c r="D425" s="115"/>
      <c r="E425" s="32"/>
      <c r="F425"/>
    </row>
    <row r="426" spans="1:6" s="33" customFormat="1" ht="15.75">
      <c r="A426" s="162"/>
      <c r="B426" s="152"/>
      <c r="C426" s="115"/>
      <c r="D426" s="115"/>
      <c r="E426" s="32"/>
      <c r="F426"/>
    </row>
    <row r="427" spans="1:6" s="33" customFormat="1" ht="15.75">
      <c r="A427" s="162"/>
      <c r="B427" s="152"/>
      <c r="C427" s="115"/>
      <c r="D427" s="115"/>
      <c r="E427" s="32"/>
      <c r="F427"/>
    </row>
    <row r="428" spans="1:6" s="33" customFormat="1" ht="15.75">
      <c r="A428" s="162"/>
      <c r="B428" s="152"/>
      <c r="C428" s="115"/>
      <c r="D428" s="115"/>
      <c r="E428" s="32"/>
      <c r="F428"/>
    </row>
    <row r="429" spans="1:6" s="33" customFormat="1" ht="15.75">
      <c r="A429" s="162"/>
      <c r="B429" s="152"/>
      <c r="C429" s="115"/>
      <c r="D429" s="115"/>
      <c r="E429" s="32"/>
      <c r="F429"/>
    </row>
    <row r="430" spans="1:6" s="33" customFormat="1" ht="15.75">
      <c r="A430" s="162"/>
      <c r="B430" s="152"/>
      <c r="C430" s="115"/>
      <c r="D430" s="115"/>
      <c r="E430" s="32"/>
      <c r="F430"/>
    </row>
    <row r="431" spans="1:6" s="33" customFormat="1" ht="15.75">
      <c r="A431" s="162"/>
      <c r="B431" s="152"/>
      <c r="C431" s="115"/>
      <c r="D431" s="115"/>
      <c r="E431" s="32"/>
      <c r="F431"/>
    </row>
    <row r="432" spans="1:6" s="33" customFormat="1" ht="15.75">
      <c r="A432" s="162"/>
      <c r="B432" s="152"/>
      <c r="C432" s="115"/>
      <c r="D432" s="115"/>
      <c r="E432" s="32"/>
      <c r="F432"/>
    </row>
    <row r="433" spans="1:6" s="33" customFormat="1" ht="15.75">
      <c r="A433" s="162"/>
      <c r="B433" s="152"/>
      <c r="C433" s="115"/>
      <c r="D433" s="115"/>
      <c r="E433" s="32"/>
      <c r="F433"/>
    </row>
    <row r="434" spans="1:6" s="33" customFormat="1" ht="15.75">
      <c r="A434" s="162"/>
      <c r="B434" s="152"/>
      <c r="C434" s="115"/>
      <c r="D434" s="115"/>
      <c r="E434" s="32"/>
      <c r="F434"/>
    </row>
    <row r="435" spans="1:6" s="33" customFormat="1" ht="15.75">
      <c r="A435" s="162"/>
      <c r="B435" s="152"/>
      <c r="C435" s="115"/>
      <c r="D435" s="115"/>
      <c r="E435" s="32"/>
      <c r="F435"/>
    </row>
    <row r="436" spans="1:6" s="33" customFormat="1" ht="15.75">
      <c r="A436" s="162"/>
      <c r="B436" s="152"/>
      <c r="C436" s="115"/>
      <c r="D436" s="115"/>
      <c r="E436" s="32"/>
      <c r="F436"/>
    </row>
    <row r="437" spans="1:6" s="33" customFormat="1" ht="15.75">
      <c r="A437" s="162"/>
      <c r="B437" s="152"/>
      <c r="C437" s="115"/>
      <c r="D437" s="115"/>
      <c r="E437" s="32"/>
      <c r="F437"/>
    </row>
    <row r="438" spans="1:6" s="33" customFormat="1" ht="15.75">
      <c r="A438" s="162"/>
      <c r="B438" s="152"/>
      <c r="C438" s="115"/>
      <c r="D438" s="115"/>
      <c r="E438" s="32"/>
      <c r="F438"/>
    </row>
    <row r="439" spans="1:6" s="33" customFormat="1" ht="15.75">
      <c r="A439" s="162"/>
      <c r="B439" s="152"/>
      <c r="C439" s="115"/>
      <c r="D439" s="115"/>
      <c r="E439" s="32"/>
      <c r="F439"/>
    </row>
    <row r="440" spans="1:6" s="33" customFormat="1" ht="15.75">
      <c r="A440" s="162"/>
      <c r="B440" s="152"/>
      <c r="C440" s="115"/>
      <c r="D440" s="115"/>
      <c r="E440" s="32"/>
      <c r="F440"/>
    </row>
    <row r="441" spans="1:6" s="33" customFormat="1" ht="15.75">
      <c r="A441" s="162"/>
      <c r="B441" s="152"/>
      <c r="C441" s="115"/>
      <c r="D441" s="115"/>
      <c r="E441" s="32"/>
      <c r="F441"/>
    </row>
    <row r="442" spans="1:6" s="33" customFormat="1" ht="15.75">
      <c r="A442" s="162"/>
      <c r="B442" s="152"/>
      <c r="C442" s="115"/>
      <c r="D442" s="115"/>
      <c r="E442" s="32"/>
      <c r="F442"/>
    </row>
    <row r="443" spans="1:6" s="33" customFormat="1" ht="15.75">
      <c r="A443" s="162"/>
      <c r="B443" s="152"/>
      <c r="C443" s="115"/>
      <c r="D443" s="115"/>
      <c r="E443" s="32"/>
      <c r="F443"/>
    </row>
    <row r="444" spans="1:6" s="33" customFormat="1" ht="15.75">
      <c r="A444" s="162"/>
      <c r="B444" s="152"/>
      <c r="C444" s="115"/>
      <c r="D444" s="115"/>
      <c r="E444" s="32"/>
      <c r="F444"/>
    </row>
    <row r="445" spans="1:6" s="33" customFormat="1" ht="15.75">
      <c r="A445" s="162"/>
      <c r="B445" s="152"/>
      <c r="C445" s="115"/>
      <c r="D445" s="115"/>
      <c r="E445" s="32"/>
      <c r="F445"/>
    </row>
    <row r="446" spans="1:6" s="33" customFormat="1" ht="15.75">
      <c r="A446" s="162"/>
      <c r="B446" s="152"/>
      <c r="C446" s="115"/>
      <c r="D446" s="115"/>
      <c r="E446" s="32"/>
      <c r="F446"/>
    </row>
    <row r="447" spans="1:6" s="33" customFormat="1" ht="15.75">
      <c r="A447" s="162"/>
      <c r="B447" s="152"/>
      <c r="C447" s="115"/>
      <c r="D447" s="115"/>
      <c r="E447" s="32"/>
      <c r="F447"/>
    </row>
    <row r="448" spans="1:6" s="33" customFormat="1" ht="15.75">
      <c r="A448" s="162"/>
      <c r="B448" s="152"/>
      <c r="C448" s="115"/>
      <c r="D448" s="115"/>
      <c r="E448" s="32"/>
      <c r="F448"/>
    </row>
    <row r="449" spans="1:6" s="33" customFormat="1" ht="15.75">
      <c r="A449" s="162"/>
      <c r="B449" s="152"/>
      <c r="C449" s="115"/>
      <c r="D449" s="115"/>
      <c r="E449" s="32"/>
      <c r="F449"/>
    </row>
    <row r="450" spans="1:6" s="33" customFormat="1" ht="15.75">
      <c r="A450" s="162"/>
      <c r="B450" s="152"/>
      <c r="C450" s="115"/>
      <c r="D450" s="115"/>
      <c r="E450" s="32"/>
      <c r="F450"/>
    </row>
    <row r="451" spans="1:6" s="33" customFormat="1" ht="15.75">
      <c r="A451" s="162"/>
      <c r="B451" s="152"/>
      <c r="C451" s="115"/>
      <c r="D451" s="115"/>
      <c r="E451" s="32"/>
      <c r="F451"/>
    </row>
    <row r="452" spans="1:6" s="33" customFormat="1" ht="15.75">
      <c r="A452" s="162"/>
      <c r="B452" s="152"/>
      <c r="C452" s="115"/>
      <c r="D452" s="115"/>
      <c r="E452" s="32"/>
      <c r="F452"/>
    </row>
    <row r="453" spans="1:6" s="33" customFormat="1" ht="15.75">
      <c r="A453" s="162"/>
      <c r="B453" s="152"/>
      <c r="C453" s="115"/>
      <c r="D453" s="115"/>
      <c r="E453" s="32"/>
      <c r="F453"/>
    </row>
    <row r="454" spans="1:6" s="33" customFormat="1" ht="15.75">
      <c r="A454" s="162"/>
      <c r="B454" s="152"/>
      <c r="C454" s="115"/>
      <c r="D454" s="115"/>
      <c r="E454" s="32"/>
      <c r="F454"/>
    </row>
    <row r="455" spans="1:6" s="33" customFormat="1" ht="15.75">
      <c r="A455" s="162"/>
      <c r="B455" s="152"/>
      <c r="C455" s="115"/>
      <c r="D455" s="115"/>
      <c r="E455" s="32"/>
      <c r="F455"/>
    </row>
    <row r="456" spans="1:6" s="33" customFormat="1" ht="15.75">
      <c r="A456" s="162"/>
      <c r="B456" s="152"/>
      <c r="C456" s="115"/>
      <c r="D456" s="115"/>
      <c r="E456" s="32"/>
      <c r="F456"/>
    </row>
    <row r="457" spans="1:6" s="33" customFormat="1" ht="15.75">
      <c r="A457" s="162"/>
      <c r="B457" s="152"/>
      <c r="C457" s="115"/>
      <c r="D457" s="115"/>
      <c r="E457" s="32"/>
      <c r="F457"/>
    </row>
    <row r="458" spans="1:6" s="33" customFormat="1" ht="15.75">
      <c r="A458" s="162"/>
      <c r="B458" s="152"/>
      <c r="C458" s="115"/>
      <c r="D458" s="115"/>
      <c r="E458" s="32"/>
      <c r="F458"/>
    </row>
    <row r="459" spans="1:6" s="33" customFormat="1" ht="15.75">
      <c r="A459" s="162"/>
      <c r="B459" s="152"/>
      <c r="C459" s="115"/>
      <c r="D459" s="115"/>
      <c r="E459" s="32"/>
      <c r="F459"/>
    </row>
    <row r="460" spans="1:6" s="33" customFormat="1" ht="15.75">
      <c r="A460" s="162"/>
      <c r="B460" s="152"/>
      <c r="C460" s="115"/>
      <c r="D460" s="115"/>
      <c r="E460" s="32"/>
      <c r="F460"/>
    </row>
    <row r="461" spans="1:6" s="33" customFormat="1" ht="15.75">
      <c r="A461" s="162"/>
      <c r="B461" s="152"/>
      <c r="C461" s="115"/>
      <c r="D461" s="115"/>
      <c r="E461" s="32"/>
      <c r="F461"/>
    </row>
    <row r="462" spans="1:6" s="33" customFormat="1" ht="15.75">
      <c r="A462" s="162"/>
      <c r="B462" s="152"/>
      <c r="C462" s="115"/>
      <c r="D462" s="115"/>
      <c r="E462" s="32"/>
      <c r="F462"/>
    </row>
    <row r="463" spans="1:6" s="33" customFormat="1" ht="15.75">
      <c r="A463" s="162"/>
      <c r="B463" s="152"/>
      <c r="C463" s="115"/>
      <c r="D463" s="115"/>
      <c r="E463" s="32"/>
      <c r="F463"/>
    </row>
    <row r="464" spans="1:6" s="33" customFormat="1" ht="15.75">
      <c r="A464" s="162"/>
      <c r="B464" s="152"/>
      <c r="C464" s="115"/>
      <c r="D464" s="115"/>
      <c r="E464" s="32"/>
      <c r="F464"/>
    </row>
    <row r="465" spans="1:6" s="33" customFormat="1" ht="15.75">
      <c r="A465" s="162"/>
      <c r="B465" s="152"/>
      <c r="C465" s="115"/>
      <c r="D465" s="115"/>
      <c r="E465" s="32"/>
      <c r="F465"/>
    </row>
    <row r="466" spans="1:6" s="33" customFormat="1" ht="15.75">
      <c r="A466" s="162"/>
      <c r="B466" s="152"/>
      <c r="C466" s="115"/>
      <c r="D466" s="115"/>
      <c r="E466" s="32"/>
      <c r="F466"/>
    </row>
    <row r="467" spans="1:6" s="33" customFormat="1" ht="15.75">
      <c r="A467" s="162"/>
      <c r="B467" s="152"/>
      <c r="C467" s="115"/>
      <c r="D467" s="115"/>
      <c r="E467" s="32"/>
      <c r="F467"/>
    </row>
    <row r="468" spans="1:6" s="33" customFormat="1" ht="15.75">
      <c r="A468" s="162"/>
      <c r="B468" s="152"/>
      <c r="C468" s="115"/>
      <c r="D468" s="115"/>
      <c r="E468" s="32"/>
      <c r="F468"/>
    </row>
    <row r="469" spans="1:6" s="33" customFormat="1" ht="15.75">
      <c r="A469" s="162"/>
      <c r="B469" s="152"/>
      <c r="C469" s="115"/>
      <c r="D469" s="115"/>
      <c r="E469" s="32"/>
      <c r="F469"/>
    </row>
    <row r="470" spans="1:6" s="33" customFormat="1" ht="15.75">
      <c r="A470" s="162"/>
      <c r="B470" s="152"/>
      <c r="C470" s="115"/>
      <c r="D470" s="115"/>
      <c r="E470" s="32"/>
      <c r="F470"/>
    </row>
    <row r="471" spans="1:6" s="33" customFormat="1" ht="15.75">
      <c r="A471" s="162"/>
      <c r="B471" s="152"/>
      <c r="C471" s="115"/>
      <c r="D471" s="115"/>
      <c r="E471" s="32"/>
      <c r="F471"/>
    </row>
    <row r="472" spans="1:6" s="33" customFormat="1" ht="15.75">
      <c r="A472" s="162"/>
      <c r="B472" s="152"/>
      <c r="C472" s="115"/>
      <c r="D472" s="115"/>
      <c r="E472" s="32"/>
      <c r="F472"/>
    </row>
    <row r="473" spans="1:6" s="33" customFormat="1" ht="15.75">
      <c r="A473" s="162"/>
      <c r="B473" s="152"/>
      <c r="C473" s="115"/>
      <c r="D473" s="115"/>
      <c r="E473" s="32"/>
      <c r="F473"/>
    </row>
    <row r="474" spans="1:6" s="33" customFormat="1" ht="15.75">
      <c r="A474" s="162"/>
      <c r="B474" s="152"/>
      <c r="C474" s="115"/>
      <c r="D474" s="115"/>
      <c r="E474" s="32"/>
      <c r="F474"/>
    </row>
    <row r="475" spans="1:6" s="33" customFormat="1" ht="15.75">
      <c r="A475" s="162"/>
      <c r="B475" s="152"/>
      <c r="C475" s="115"/>
      <c r="D475" s="115"/>
      <c r="E475" s="32"/>
      <c r="F475"/>
    </row>
    <row r="476" spans="1:6" s="33" customFormat="1" ht="15.75">
      <c r="A476" s="162"/>
      <c r="B476" s="152"/>
      <c r="C476" s="115"/>
      <c r="D476" s="115"/>
      <c r="E476" s="32"/>
      <c r="F476"/>
    </row>
    <row r="477" spans="1:6" s="33" customFormat="1" ht="15.75">
      <c r="A477" s="162"/>
      <c r="B477" s="152"/>
      <c r="C477" s="115"/>
      <c r="D477" s="115"/>
      <c r="E477" s="32"/>
      <c r="F477"/>
    </row>
    <row r="478" spans="1:6" s="33" customFormat="1" ht="15.75">
      <c r="A478" s="162"/>
      <c r="B478" s="152"/>
      <c r="C478" s="115"/>
      <c r="D478" s="115"/>
      <c r="E478" s="32"/>
      <c r="F478"/>
    </row>
    <row r="479" spans="1:6" s="33" customFormat="1" ht="15.75">
      <c r="A479" s="162"/>
      <c r="B479" s="152"/>
      <c r="C479" s="115"/>
      <c r="D479" s="115"/>
      <c r="E479" s="32"/>
      <c r="F479"/>
    </row>
    <row r="480" spans="1:6" s="33" customFormat="1" ht="15.75">
      <c r="A480" s="162"/>
      <c r="B480" s="152"/>
      <c r="C480" s="115"/>
      <c r="D480" s="115"/>
      <c r="E480" s="32"/>
      <c r="F480"/>
    </row>
    <row r="481" spans="1:6" s="33" customFormat="1" ht="15.75">
      <c r="A481" s="162"/>
      <c r="B481" s="152"/>
      <c r="C481" s="115"/>
      <c r="D481" s="115"/>
      <c r="E481" s="32"/>
      <c r="F481"/>
    </row>
    <row r="482" spans="1:6" s="33" customFormat="1" ht="15.75">
      <c r="A482" s="162"/>
      <c r="B482" s="152"/>
      <c r="C482" s="115"/>
      <c r="D482" s="115"/>
      <c r="E482" s="32"/>
      <c r="F482"/>
    </row>
    <row r="483" spans="1:6" s="33" customFormat="1" ht="15.75">
      <c r="A483" s="162"/>
      <c r="B483" s="152"/>
      <c r="C483" s="115"/>
      <c r="D483" s="115"/>
      <c r="E483" s="32"/>
      <c r="F483"/>
    </row>
    <row r="484" spans="1:6" s="33" customFormat="1" ht="15.75">
      <c r="A484" s="162"/>
      <c r="B484" s="152"/>
      <c r="C484" s="115"/>
      <c r="D484" s="115"/>
      <c r="E484" s="32"/>
      <c r="F484"/>
    </row>
    <row r="485" spans="1:6" s="33" customFormat="1" ht="15.75">
      <c r="A485" s="162"/>
      <c r="B485" s="152"/>
      <c r="C485" s="115"/>
      <c r="D485" s="115"/>
      <c r="E485" s="32"/>
      <c r="F485"/>
    </row>
    <row r="486" spans="1:6" s="33" customFormat="1" ht="15.75">
      <c r="A486" s="162"/>
      <c r="B486" s="152"/>
      <c r="C486" s="115"/>
      <c r="D486" s="115"/>
      <c r="E486" s="32"/>
      <c r="F486"/>
    </row>
    <row r="487" spans="1:6" s="33" customFormat="1" ht="15.75">
      <c r="A487" s="162"/>
      <c r="B487" s="152"/>
      <c r="C487" s="115"/>
      <c r="D487" s="115"/>
      <c r="E487" s="32"/>
      <c r="F487"/>
    </row>
    <row r="488" spans="1:6" s="33" customFormat="1" ht="15.75">
      <c r="A488" s="162"/>
      <c r="B488" s="152"/>
      <c r="C488" s="115"/>
      <c r="D488" s="115"/>
      <c r="E488" s="32"/>
      <c r="F488"/>
    </row>
    <row r="489" spans="1:6" s="33" customFormat="1" ht="15.75">
      <c r="A489" s="162"/>
      <c r="B489" s="152"/>
      <c r="C489" s="115"/>
      <c r="D489" s="115"/>
      <c r="E489" s="32"/>
      <c r="F489"/>
    </row>
    <row r="490" spans="1:6" s="33" customFormat="1" ht="15.75">
      <c r="A490" s="162"/>
      <c r="B490" s="152"/>
      <c r="C490" s="115"/>
      <c r="D490" s="115"/>
      <c r="E490" s="32"/>
      <c r="F490"/>
    </row>
    <row r="491" spans="1:6" s="33" customFormat="1" ht="15.75">
      <c r="A491" s="162"/>
      <c r="B491" s="152"/>
      <c r="C491" s="115"/>
      <c r="D491" s="115"/>
      <c r="E491" s="32"/>
      <c r="F491"/>
    </row>
    <row r="492" spans="1:6" s="33" customFormat="1" ht="15.75">
      <c r="A492" s="162"/>
      <c r="B492" s="152"/>
      <c r="C492" s="115"/>
      <c r="D492" s="115"/>
      <c r="E492" s="32"/>
      <c r="F492"/>
    </row>
    <row r="493" spans="1:6" s="33" customFormat="1" ht="15.75">
      <c r="A493" s="162"/>
      <c r="B493" s="152"/>
      <c r="C493" s="115"/>
      <c r="D493" s="115"/>
      <c r="E493" s="32"/>
      <c r="F493"/>
    </row>
    <row r="494" spans="1:6" s="33" customFormat="1" ht="15.75">
      <c r="A494" s="162"/>
      <c r="B494" s="152"/>
      <c r="C494" s="115"/>
      <c r="D494" s="115"/>
      <c r="E494" s="32"/>
      <c r="F494"/>
    </row>
    <row r="495" spans="1:6" s="33" customFormat="1" ht="15.75">
      <c r="A495" s="162"/>
      <c r="B495" s="152"/>
      <c r="C495" s="115"/>
      <c r="D495" s="115"/>
      <c r="E495" s="32"/>
      <c r="F495"/>
    </row>
    <row r="496" spans="1:6" s="33" customFormat="1" ht="15.75">
      <c r="A496" s="162"/>
      <c r="B496" s="152"/>
      <c r="C496" s="115"/>
      <c r="D496" s="115"/>
      <c r="E496" s="32"/>
      <c r="F496"/>
    </row>
    <row r="497" spans="1:6" s="33" customFormat="1" ht="15.75">
      <c r="A497" s="162"/>
      <c r="B497" s="152"/>
      <c r="C497" s="115"/>
      <c r="D497" s="115"/>
      <c r="E497" s="32"/>
      <c r="F497"/>
    </row>
    <row r="498" spans="1:6" s="33" customFormat="1" ht="15.75">
      <c r="A498" s="162"/>
      <c r="B498" s="152"/>
      <c r="C498" s="115"/>
      <c r="D498" s="115"/>
      <c r="E498" s="32"/>
      <c r="F498"/>
    </row>
    <row r="499" spans="1:6" s="33" customFormat="1" ht="15.75">
      <c r="A499" s="162"/>
      <c r="B499" s="152"/>
      <c r="C499" s="115"/>
      <c r="D499" s="115"/>
      <c r="E499" s="32"/>
      <c r="F499"/>
    </row>
    <row r="500" spans="1:6" s="33" customFormat="1" ht="15.75">
      <c r="A500" s="162"/>
      <c r="B500" s="152"/>
      <c r="C500" s="115"/>
      <c r="D500" s="115"/>
      <c r="E500" s="32"/>
      <c r="F500"/>
    </row>
    <row r="501" spans="1:6" s="33" customFormat="1" ht="15.75">
      <c r="A501" s="162"/>
      <c r="B501" s="152"/>
      <c r="C501" s="115"/>
      <c r="D501" s="115"/>
      <c r="E501" s="32"/>
      <c r="F501"/>
    </row>
    <row r="502" spans="1:6" s="33" customFormat="1" ht="15.75">
      <c r="A502" s="162"/>
      <c r="B502" s="152"/>
      <c r="C502" s="115"/>
      <c r="D502" s="115"/>
      <c r="E502" s="32"/>
      <c r="F502"/>
    </row>
    <row r="503" spans="1:6" s="33" customFormat="1" ht="15.75">
      <c r="A503" s="162"/>
      <c r="B503" s="152"/>
      <c r="C503" s="115"/>
      <c r="D503" s="115"/>
      <c r="E503" s="32"/>
      <c r="F503"/>
    </row>
    <row r="504" spans="1:6" s="33" customFormat="1" ht="15.75">
      <c r="A504" s="162"/>
      <c r="B504" s="152"/>
      <c r="C504" s="115"/>
      <c r="D504" s="115"/>
      <c r="E504" s="32"/>
      <c r="F504"/>
    </row>
    <row r="505" spans="1:6" s="33" customFormat="1" ht="15.75">
      <c r="A505" s="162"/>
      <c r="B505" s="152"/>
      <c r="C505" s="115"/>
      <c r="D505" s="115"/>
      <c r="E505" s="32"/>
      <c r="F505"/>
    </row>
    <row r="506" spans="1:6" s="33" customFormat="1" ht="15.75">
      <c r="A506" s="162"/>
      <c r="B506" s="152"/>
      <c r="C506" s="115"/>
      <c r="D506" s="115"/>
      <c r="E506" s="32"/>
      <c r="F506"/>
    </row>
    <row r="507" spans="1:6" s="33" customFormat="1" ht="15.75">
      <c r="A507" s="162"/>
      <c r="B507" s="152"/>
      <c r="C507" s="115"/>
      <c r="D507" s="115"/>
      <c r="E507" s="32"/>
      <c r="F507"/>
    </row>
    <row r="508" spans="1:6" s="33" customFormat="1" ht="15.75">
      <c r="A508" s="162"/>
      <c r="B508" s="152"/>
      <c r="C508" s="115"/>
      <c r="D508" s="115"/>
      <c r="E508" s="32"/>
      <c r="F508"/>
    </row>
    <row r="509" spans="1:6" s="33" customFormat="1" ht="15.75">
      <c r="A509" s="162"/>
      <c r="B509" s="152"/>
      <c r="C509" s="115"/>
      <c r="D509" s="115"/>
      <c r="E509" s="32"/>
      <c r="F509"/>
    </row>
    <row r="510" spans="1:6" s="33" customFormat="1" ht="15.75">
      <c r="A510" s="162"/>
      <c r="B510" s="152"/>
      <c r="C510" s="115"/>
      <c r="D510" s="115"/>
      <c r="E510" s="32"/>
      <c r="F510"/>
    </row>
    <row r="511" spans="1:6" s="33" customFormat="1" ht="15.75">
      <c r="A511" s="162"/>
      <c r="B511" s="152"/>
      <c r="C511" s="115"/>
      <c r="D511" s="115"/>
      <c r="E511" s="32"/>
      <c r="F511"/>
    </row>
    <row r="512" spans="1:6" s="33" customFormat="1" ht="15.75">
      <c r="A512" s="162"/>
      <c r="B512" s="152"/>
      <c r="C512" s="115"/>
      <c r="D512" s="115"/>
      <c r="E512" s="32"/>
      <c r="F512"/>
    </row>
    <row r="513" spans="1:6" s="33" customFormat="1" ht="15.75">
      <c r="A513" s="162"/>
      <c r="B513" s="152"/>
      <c r="C513" s="115"/>
      <c r="D513" s="115"/>
      <c r="E513" s="32"/>
      <c r="F513"/>
    </row>
    <row r="514" spans="1:6" s="33" customFormat="1" ht="15.75">
      <c r="A514" s="162"/>
      <c r="B514" s="152"/>
      <c r="C514" s="115"/>
      <c r="D514" s="115"/>
      <c r="E514" s="32"/>
      <c r="F514"/>
    </row>
    <row r="515" spans="1:6" s="33" customFormat="1" ht="15.75">
      <c r="A515" s="162"/>
      <c r="B515" s="152"/>
      <c r="C515" s="115"/>
      <c r="D515" s="115"/>
      <c r="E515" s="32"/>
      <c r="F515"/>
    </row>
    <row r="516" spans="1:6" s="33" customFormat="1" ht="15.75">
      <c r="A516" s="162"/>
      <c r="B516" s="152"/>
      <c r="C516" s="115"/>
      <c r="D516" s="115"/>
      <c r="E516" s="32"/>
      <c r="F516"/>
    </row>
    <row r="517" spans="1:6" s="33" customFormat="1" ht="15.75">
      <c r="A517" s="162"/>
      <c r="B517" s="152"/>
      <c r="C517" s="115"/>
      <c r="D517" s="115"/>
      <c r="E517" s="32"/>
      <c r="F517"/>
    </row>
    <row r="518" spans="1:6" s="33" customFormat="1" ht="15.75">
      <c r="A518" s="162"/>
      <c r="B518" s="152"/>
      <c r="C518" s="115"/>
      <c r="D518" s="115"/>
      <c r="E518" s="32"/>
      <c r="F518"/>
    </row>
    <row r="519" spans="1:6" s="33" customFormat="1" ht="15.75">
      <c r="A519" s="162"/>
      <c r="B519" s="152"/>
      <c r="C519" s="115"/>
      <c r="D519" s="115"/>
      <c r="E519" s="32"/>
      <c r="F519"/>
    </row>
    <row r="520" spans="1:6" s="33" customFormat="1" ht="15.75">
      <c r="A520" s="162"/>
      <c r="B520" s="152"/>
      <c r="C520" s="115"/>
      <c r="D520" s="115"/>
      <c r="E520" s="32"/>
      <c r="F520"/>
    </row>
    <row r="521" spans="1:6" s="33" customFormat="1" ht="15.75">
      <c r="A521" s="162"/>
      <c r="B521" s="152"/>
      <c r="C521" s="115"/>
      <c r="D521" s="115"/>
      <c r="E521" s="32"/>
      <c r="F521"/>
    </row>
    <row r="522" spans="1:6" s="33" customFormat="1" ht="15.75">
      <c r="A522" s="162"/>
      <c r="B522" s="152"/>
      <c r="C522" s="115"/>
      <c r="D522" s="115"/>
      <c r="E522" s="32"/>
      <c r="F522"/>
    </row>
    <row r="523" spans="1:6" s="33" customFormat="1" ht="15.75">
      <c r="A523" s="162"/>
      <c r="B523" s="152"/>
      <c r="C523" s="115"/>
      <c r="D523" s="115"/>
      <c r="E523" s="32"/>
      <c r="F523"/>
    </row>
    <row r="524" spans="1:6" s="33" customFormat="1" ht="15.75">
      <c r="A524" s="162"/>
      <c r="B524" s="152"/>
      <c r="C524" s="115"/>
      <c r="D524" s="115"/>
      <c r="E524" s="32"/>
      <c r="F524"/>
    </row>
    <row r="525" spans="1:6" s="33" customFormat="1" ht="15.75">
      <c r="A525" s="162"/>
      <c r="B525" s="152"/>
      <c r="C525" s="115"/>
      <c r="D525" s="115"/>
      <c r="E525" s="32"/>
      <c r="F525"/>
    </row>
    <row r="526" spans="1:6" s="33" customFormat="1" ht="15.75">
      <c r="A526" s="162"/>
      <c r="B526" s="152"/>
      <c r="C526" s="115"/>
      <c r="D526" s="115"/>
      <c r="E526" s="32"/>
      <c r="F526"/>
    </row>
    <row r="527" spans="1:6" s="33" customFormat="1" ht="15.75">
      <c r="A527" s="162"/>
      <c r="B527" s="152"/>
      <c r="C527" s="115"/>
      <c r="D527" s="115"/>
      <c r="E527" s="32"/>
      <c r="F527"/>
    </row>
    <row r="528" spans="1:6" s="33" customFormat="1" ht="15.75">
      <c r="A528" s="162"/>
      <c r="B528" s="152"/>
      <c r="C528" s="115"/>
      <c r="D528" s="115"/>
      <c r="E528" s="32"/>
      <c r="F528"/>
    </row>
    <row r="529" spans="1:6" s="33" customFormat="1" ht="15.75">
      <c r="A529" s="162"/>
      <c r="B529" s="152"/>
      <c r="C529" s="115"/>
      <c r="D529" s="115"/>
      <c r="E529" s="32"/>
      <c r="F529"/>
    </row>
    <row r="530" spans="1:6" s="33" customFormat="1" ht="15.75">
      <c r="A530" s="162"/>
      <c r="B530" s="152"/>
      <c r="C530" s="115"/>
      <c r="D530" s="115"/>
      <c r="E530" s="32"/>
      <c r="F530"/>
    </row>
    <row r="531" spans="1:6" s="33" customFormat="1" ht="15.75">
      <c r="A531" s="162"/>
      <c r="B531" s="152"/>
      <c r="C531" s="115"/>
      <c r="D531" s="115"/>
      <c r="E531" s="32"/>
      <c r="F531"/>
    </row>
    <row r="532" spans="1:6" s="33" customFormat="1" ht="15.75">
      <c r="A532" s="162"/>
      <c r="B532" s="152"/>
      <c r="C532" s="115"/>
      <c r="D532" s="115"/>
      <c r="E532" s="32"/>
      <c r="F532"/>
    </row>
    <row r="533" spans="1:6" s="33" customFormat="1" ht="15.75">
      <c r="A533" s="162"/>
      <c r="B533" s="152"/>
      <c r="C533" s="115"/>
      <c r="D533" s="115"/>
      <c r="E533" s="32"/>
      <c r="F533"/>
    </row>
    <row r="534" spans="1:6" s="33" customFormat="1" ht="15.75">
      <c r="A534" s="162"/>
      <c r="B534" s="152"/>
      <c r="C534" s="115"/>
      <c r="D534" s="115"/>
      <c r="E534" s="32"/>
      <c r="F534"/>
    </row>
    <row r="535" spans="1:6" s="33" customFormat="1" ht="15.75">
      <c r="A535" s="162"/>
      <c r="B535" s="152"/>
      <c r="C535" s="115"/>
      <c r="D535" s="115"/>
      <c r="E535" s="32"/>
      <c r="F535"/>
    </row>
    <row r="536" spans="1:6" s="33" customFormat="1" ht="15.75">
      <c r="A536" s="162"/>
      <c r="B536" s="152"/>
      <c r="C536" s="115"/>
      <c r="D536" s="115"/>
      <c r="E536" s="32"/>
      <c r="F536"/>
    </row>
    <row r="537" spans="1:6" s="33" customFormat="1" ht="15.75">
      <c r="A537" s="162"/>
      <c r="B537" s="152"/>
      <c r="C537" s="115"/>
      <c r="D537" s="115"/>
      <c r="E537" s="32"/>
      <c r="F537"/>
    </row>
    <row r="538" spans="1:6" s="33" customFormat="1" ht="15.75">
      <c r="A538" s="162"/>
      <c r="B538" s="152"/>
      <c r="C538" s="115"/>
      <c r="D538" s="115"/>
      <c r="E538" s="32"/>
      <c r="F538"/>
    </row>
    <row r="539" spans="1:6" s="33" customFormat="1" ht="15.75">
      <c r="A539" s="162"/>
      <c r="B539" s="152"/>
      <c r="C539" s="115"/>
      <c r="D539" s="115"/>
      <c r="E539" s="32"/>
      <c r="F539"/>
    </row>
    <row r="540" spans="1:6" s="33" customFormat="1" ht="15.75">
      <c r="A540" s="162"/>
      <c r="B540" s="152"/>
      <c r="C540" s="115"/>
      <c r="D540" s="115"/>
      <c r="E540" s="32"/>
      <c r="F540"/>
    </row>
    <row r="541" spans="1:6" s="33" customFormat="1" ht="15.75">
      <c r="A541" s="162"/>
      <c r="B541" s="152"/>
      <c r="C541" s="115"/>
      <c r="D541" s="115"/>
      <c r="E541" s="32"/>
      <c r="F541"/>
    </row>
    <row r="542" spans="1:6" s="33" customFormat="1" ht="15.75">
      <c r="A542" s="162"/>
      <c r="B542" s="152"/>
      <c r="C542" s="115"/>
      <c r="D542" s="115"/>
      <c r="E542" s="32"/>
      <c r="F542"/>
    </row>
    <row r="543" spans="1:6" s="33" customFormat="1" ht="15.75">
      <c r="A543" s="162"/>
      <c r="B543" s="152"/>
      <c r="C543" s="115"/>
      <c r="D543" s="115"/>
      <c r="E543" s="32"/>
      <c r="F543"/>
    </row>
    <row r="544" spans="1:6" s="33" customFormat="1" ht="15.75">
      <c r="A544" s="162"/>
      <c r="B544" s="152"/>
      <c r="C544" s="115"/>
      <c r="D544" s="115"/>
      <c r="E544" s="32"/>
      <c r="F544"/>
    </row>
    <row r="545" spans="1:6" s="33" customFormat="1" ht="15.75">
      <c r="A545" s="162"/>
      <c r="B545" s="152"/>
      <c r="C545" s="115"/>
      <c r="D545" s="115"/>
      <c r="E545" s="32"/>
      <c r="F545"/>
    </row>
    <row r="546" spans="1:6" s="33" customFormat="1" ht="15.75">
      <c r="A546" s="162"/>
      <c r="B546" s="152"/>
      <c r="C546" s="115"/>
      <c r="D546" s="115"/>
      <c r="E546" s="32"/>
      <c r="F546"/>
    </row>
    <row r="547" spans="1:6" s="33" customFormat="1" ht="15.75">
      <c r="A547" s="162"/>
      <c r="B547" s="152"/>
      <c r="C547" s="115"/>
      <c r="D547" s="115"/>
      <c r="E547" s="32"/>
      <c r="F547"/>
    </row>
    <row r="548" spans="1:6" s="33" customFormat="1" ht="15.75">
      <c r="A548" s="162"/>
      <c r="B548" s="152"/>
      <c r="C548" s="115"/>
      <c r="D548" s="115"/>
      <c r="E548" s="32"/>
      <c r="F548"/>
    </row>
    <row r="549" spans="1:6" s="33" customFormat="1" ht="15.75">
      <c r="A549" s="162"/>
      <c r="B549" s="152"/>
      <c r="C549" s="115"/>
      <c r="D549" s="115"/>
      <c r="E549" s="32"/>
      <c r="F549"/>
    </row>
    <row r="550" spans="1:6" s="33" customFormat="1" ht="15.75">
      <c r="A550" s="162"/>
      <c r="B550" s="152"/>
      <c r="C550" s="115"/>
      <c r="D550" s="115"/>
      <c r="E550" s="32"/>
      <c r="F550"/>
    </row>
    <row r="551" spans="1:6" s="33" customFormat="1" ht="15.75">
      <c r="A551" s="162"/>
      <c r="B551" s="152"/>
      <c r="C551" s="115"/>
      <c r="D551" s="115"/>
      <c r="E551" s="32"/>
      <c r="F551"/>
    </row>
    <row r="552" spans="1:6" s="33" customFormat="1" ht="15.75">
      <c r="A552" s="162"/>
      <c r="B552" s="152"/>
      <c r="C552" s="115"/>
      <c r="D552" s="115"/>
      <c r="E552" s="32"/>
      <c r="F552"/>
    </row>
    <row r="553" spans="1:6" s="33" customFormat="1" ht="15.75">
      <c r="A553" s="162"/>
      <c r="B553" s="152"/>
      <c r="C553" s="115"/>
      <c r="D553" s="115"/>
      <c r="E553" s="32"/>
      <c r="F553"/>
    </row>
    <row r="554" spans="1:6" s="33" customFormat="1" ht="15.75">
      <c r="A554" s="162"/>
      <c r="B554" s="152"/>
      <c r="C554" s="115"/>
      <c r="D554" s="115"/>
      <c r="E554" s="32"/>
      <c r="F554"/>
    </row>
    <row r="555" spans="1:6" s="33" customFormat="1" ht="15.75">
      <c r="A555" s="162"/>
      <c r="B555" s="152"/>
      <c r="C555" s="115"/>
      <c r="D555" s="115"/>
      <c r="E555" s="32"/>
      <c r="F555"/>
    </row>
    <row r="556" spans="1:6" s="33" customFormat="1" ht="15.75">
      <c r="A556" s="162"/>
      <c r="B556" s="152"/>
      <c r="C556" s="115"/>
      <c r="D556" s="115"/>
      <c r="E556" s="32"/>
      <c r="F556"/>
    </row>
    <row r="557" spans="1:6" s="33" customFormat="1" ht="15.75">
      <c r="A557" s="162"/>
      <c r="B557" s="152"/>
      <c r="C557" s="115"/>
      <c r="D557" s="115"/>
      <c r="E557" s="32"/>
      <c r="F557"/>
    </row>
    <row r="558" spans="1:6" s="33" customFormat="1" ht="15.75">
      <c r="A558" s="162"/>
      <c r="B558" s="152"/>
      <c r="C558" s="115"/>
      <c r="D558" s="115"/>
      <c r="E558" s="32"/>
      <c r="F558"/>
    </row>
    <row r="559" spans="1:6" s="33" customFormat="1" ht="15.75">
      <c r="A559" s="162"/>
      <c r="B559" s="152"/>
      <c r="C559" s="115"/>
      <c r="D559" s="115"/>
      <c r="E559" s="32"/>
      <c r="F559"/>
    </row>
    <row r="560" spans="1:6" s="33" customFormat="1" ht="15.75">
      <c r="A560" s="162"/>
      <c r="B560" s="152"/>
      <c r="C560" s="115"/>
      <c r="D560" s="115"/>
      <c r="E560" s="32"/>
      <c r="F560"/>
    </row>
    <row r="561" spans="1:6" s="33" customFormat="1" ht="15.75">
      <c r="A561" s="162"/>
      <c r="B561" s="152"/>
      <c r="C561" s="115"/>
      <c r="D561" s="115"/>
      <c r="E561" s="32"/>
      <c r="F561"/>
    </row>
    <row r="562" spans="1:6" s="33" customFormat="1" ht="15.75">
      <c r="A562" s="162"/>
      <c r="B562" s="152"/>
      <c r="C562" s="115"/>
      <c r="D562" s="115"/>
      <c r="E562" s="32"/>
      <c r="F562"/>
    </row>
    <row r="563" spans="1:6" s="33" customFormat="1" ht="15.75">
      <c r="A563" s="162"/>
      <c r="B563" s="152"/>
      <c r="C563" s="115"/>
      <c r="D563" s="115"/>
      <c r="E563" s="32"/>
      <c r="F563"/>
    </row>
    <row r="564" spans="1:6" s="33" customFormat="1" ht="15.75">
      <c r="A564" s="162"/>
      <c r="B564" s="152"/>
      <c r="C564" s="115"/>
      <c r="D564" s="115"/>
      <c r="E564" s="32"/>
      <c r="F564"/>
    </row>
    <row r="565" spans="1:6" s="33" customFormat="1" ht="15.75">
      <c r="A565" s="162"/>
      <c r="B565" s="152"/>
      <c r="C565" s="115"/>
      <c r="D565" s="115"/>
      <c r="E565" s="32"/>
      <c r="F565"/>
    </row>
    <row r="566" spans="1:6" s="33" customFormat="1" ht="15.75">
      <c r="A566" s="162"/>
      <c r="B566" s="152"/>
      <c r="C566" s="115"/>
      <c r="D566" s="115"/>
      <c r="E566" s="32"/>
      <c r="F566"/>
    </row>
    <row r="567" spans="1:6" s="33" customFormat="1" ht="15.75">
      <c r="A567" s="162"/>
      <c r="B567" s="152"/>
      <c r="C567" s="115"/>
      <c r="D567" s="115"/>
      <c r="E567" s="32"/>
      <c r="F567"/>
    </row>
    <row r="568" spans="1:6" s="33" customFormat="1" ht="15.75">
      <c r="A568" s="162"/>
      <c r="B568" s="152"/>
      <c r="C568" s="115"/>
      <c r="D568" s="115"/>
      <c r="E568" s="32"/>
      <c r="F568"/>
    </row>
    <row r="569" spans="1:6" s="33" customFormat="1" ht="15.75">
      <c r="A569" s="162"/>
      <c r="B569" s="152"/>
      <c r="C569" s="115"/>
      <c r="D569" s="115"/>
      <c r="E569" s="32"/>
      <c r="F569"/>
    </row>
    <row r="570" spans="1:6" s="33" customFormat="1" ht="15.75">
      <c r="A570" s="162"/>
      <c r="B570" s="152"/>
      <c r="C570" s="115"/>
      <c r="D570" s="115"/>
      <c r="E570" s="32"/>
      <c r="F570"/>
    </row>
    <row r="571" spans="1:6" s="33" customFormat="1" ht="15.75">
      <c r="A571" s="162"/>
      <c r="B571" s="152"/>
      <c r="C571" s="115"/>
      <c r="D571" s="115"/>
      <c r="E571" s="32"/>
      <c r="F571"/>
    </row>
    <row r="572" spans="1:6" s="33" customFormat="1" ht="15.75">
      <c r="A572" s="162"/>
      <c r="B572" s="152"/>
      <c r="C572" s="115"/>
      <c r="D572" s="115"/>
      <c r="E572" s="32"/>
      <c r="F572"/>
    </row>
    <row r="573" spans="1:6" s="33" customFormat="1" ht="15.75">
      <c r="A573" s="162"/>
      <c r="B573" s="152"/>
      <c r="C573" s="115"/>
      <c r="D573" s="115"/>
      <c r="E573" s="32"/>
      <c r="F573"/>
    </row>
    <row r="574" spans="1:6" s="33" customFormat="1" ht="15.75">
      <c r="A574" s="162"/>
      <c r="B574" s="152"/>
      <c r="C574" s="115"/>
      <c r="D574" s="115"/>
      <c r="E574" s="32"/>
      <c r="F574"/>
    </row>
    <row r="575" spans="1:6" s="33" customFormat="1" ht="15.75">
      <c r="A575" s="162"/>
      <c r="B575" s="152"/>
      <c r="C575" s="115"/>
      <c r="D575" s="115"/>
      <c r="E575" s="32"/>
      <c r="F575"/>
    </row>
    <row r="576" spans="1:6" s="33" customFormat="1" ht="15.75">
      <c r="A576" s="162"/>
      <c r="B576" s="152"/>
      <c r="C576" s="115"/>
      <c r="D576" s="115"/>
      <c r="E576" s="32"/>
      <c r="F576"/>
    </row>
    <row r="577" spans="1:6" s="33" customFormat="1" ht="15.75">
      <c r="A577" s="162"/>
      <c r="B577" s="152"/>
      <c r="C577" s="115"/>
      <c r="D577" s="115"/>
      <c r="E577" s="32"/>
      <c r="F577"/>
    </row>
    <row r="578" spans="1:6" s="33" customFormat="1" ht="15.75">
      <c r="A578" s="162"/>
      <c r="B578" s="152"/>
      <c r="C578" s="115"/>
      <c r="D578" s="115"/>
      <c r="E578" s="32"/>
      <c r="F578"/>
    </row>
    <row r="579" spans="1:6" s="33" customFormat="1" ht="15.75">
      <c r="A579" s="162"/>
      <c r="B579" s="152"/>
      <c r="C579" s="115"/>
      <c r="D579" s="115"/>
      <c r="E579" s="32"/>
      <c r="F579"/>
    </row>
    <row r="580" spans="1:6" s="33" customFormat="1" ht="15.75">
      <c r="A580" s="162"/>
      <c r="B580" s="152"/>
      <c r="C580" s="115"/>
      <c r="D580" s="115"/>
      <c r="E580" s="32"/>
      <c r="F580"/>
    </row>
    <row r="581" spans="1:6" s="33" customFormat="1" ht="15.75">
      <c r="A581" s="162"/>
      <c r="B581" s="152"/>
      <c r="C581" s="115"/>
      <c r="D581" s="115"/>
      <c r="E581" s="32"/>
      <c r="F581"/>
    </row>
    <row r="582" spans="1:6" s="33" customFormat="1" ht="15.75">
      <c r="A582" s="162"/>
      <c r="B582" s="152"/>
      <c r="C582" s="115"/>
      <c r="D582" s="115"/>
      <c r="E582" s="32"/>
      <c r="F582"/>
    </row>
    <row r="583" spans="1:6" s="33" customFormat="1" ht="15.75">
      <c r="A583" s="162"/>
      <c r="B583" s="152"/>
      <c r="C583" s="115"/>
      <c r="D583" s="115"/>
      <c r="E583" s="32"/>
      <c r="F583"/>
    </row>
    <row r="584" spans="1:6" s="33" customFormat="1" ht="15.75">
      <c r="A584" s="162"/>
      <c r="B584" s="152"/>
      <c r="C584" s="115"/>
      <c r="D584" s="115"/>
      <c r="E584" s="32"/>
      <c r="F584"/>
    </row>
    <row r="585" spans="1:6" s="33" customFormat="1" ht="15.75">
      <c r="A585" s="162"/>
      <c r="B585" s="152"/>
      <c r="C585" s="115"/>
      <c r="D585" s="115"/>
      <c r="E585" s="32"/>
      <c r="F585"/>
    </row>
    <row r="586" spans="1:6" s="33" customFormat="1" ht="15.75">
      <c r="A586" s="162"/>
      <c r="B586" s="152"/>
      <c r="C586" s="115"/>
      <c r="D586" s="115"/>
      <c r="E586" s="32"/>
      <c r="F586"/>
    </row>
    <row r="587" spans="1:6" s="33" customFormat="1" ht="15.75">
      <c r="A587" s="162"/>
      <c r="B587" s="152"/>
      <c r="C587" s="115"/>
      <c r="D587" s="115"/>
      <c r="E587" s="32"/>
      <c r="F587"/>
    </row>
    <row r="588" spans="1:6" s="33" customFormat="1" ht="15.75">
      <c r="A588" s="162"/>
      <c r="B588" s="152"/>
      <c r="C588" s="115"/>
      <c r="D588" s="115"/>
      <c r="E588" s="32"/>
      <c r="F588"/>
    </row>
    <row r="589" spans="1:6" s="33" customFormat="1" ht="15.75">
      <c r="A589" s="162"/>
      <c r="B589" s="152"/>
      <c r="C589" s="115"/>
      <c r="D589" s="115"/>
      <c r="E589" s="32"/>
      <c r="F589"/>
    </row>
    <row r="590" spans="1:6" s="33" customFormat="1" ht="15.75">
      <c r="A590" s="162"/>
      <c r="B590" s="152"/>
      <c r="C590" s="115"/>
      <c r="D590" s="115"/>
      <c r="E590" s="32"/>
      <c r="F590"/>
    </row>
    <row r="591" spans="1:6" s="33" customFormat="1" ht="15.75">
      <c r="A591" s="162"/>
      <c r="B591" s="152"/>
      <c r="C591" s="115"/>
      <c r="D591" s="115"/>
      <c r="E591" s="32"/>
      <c r="F591"/>
    </row>
    <row r="592" spans="1:6" s="33" customFormat="1" ht="15.75">
      <c r="A592" s="162"/>
      <c r="B592" s="152"/>
      <c r="C592" s="115"/>
      <c r="D592" s="115"/>
      <c r="E592" s="32"/>
      <c r="F592"/>
    </row>
    <row r="593" spans="1:6" s="33" customFormat="1" ht="15.75">
      <c r="A593" s="162"/>
      <c r="B593" s="152"/>
      <c r="C593" s="115"/>
      <c r="D593" s="115"/>
      <c r="E593" s="32"/>
      <c r="F593"/>
    </row>
    <row r="594" spans="1:6" s="33" customFormat="1" ht="15.75">
      <c r="A594" s="162"/>
      <c r="B594" s="152"/>
      <c r="C594" s="115"/>
      <c r="D594" s="115"/>
      <c r="E594" s="32"/>
      <c r="F594"/>
    </row>
    <row r="595" spans="1:6" s="33" customFormat="1" ht="15.75">
      <c r="A595" s="162"/>
      <c r="B595" s="152"/>
      <c r="C595" s="115"/>
      <c r="D595" s="115"/>
      <c r="E595" s="32"/>
      <c r="F595"/>
    </row>
    <row r="596" spans="1:6" s="33" customFormat="1" ht="15.75">
      <c r="A596" s="162"/>
      <c r="B596" s="152"/>
      <c r="C596" s="115"/>
      <c r="D596" s="115"/>
      <c r="E596" s="32"/>
      <c r="F596"/>
    </row>
    <row r="597" spans="1:6" s="33" customFormat="1" ht="15.75">
      <c r="A597" s="162"/>
      <c r="B597" s="152"/>
      <c r="C597" s="115"/>
      <c r="D597" s="115"/>
      <c r="E597" s="32"/>
      <c r="F597"/>
    </row>
    <row r="598" spans="1:6" s="33" customFormat="1" ht="15.75">
      <c r="A598" s="162"/>
      <c r="B598" s="152"/>
      <c r="C598" s="115"/>
      <c r="D598" s="115"/>
      <c r="E598" s="32"/>
      <c r="F598"/>
    </row>
    <row r="599" spans="1:6" s="33" customFormat="1" ht="15.75">
      <c r="A599" s="162"/>
      <c r="B599" s="152"/>
      <c r="C599" s="115"/>
      <c r="D599" s="115"/>
      <c r="E599" s="32"/>
      <c r="F599"/>
    </row>
    <row r="600" spans="1:6" s="33" customFormat="1" ht="15.75">
      <c r="A600" s="162"/>
      <c r="B600" s="152"/>
      <c r="C600" s="115"/>
      <c r="D600" s="115"/>
      <c r="E600" s="32"/>
      <c r="F600"/>
    </row>
    <row r="601" spans="1:6" s="33" customFormat="1" ht="15.75">
      <c r="A601" s="162"/>
      <c r="B601" s="152"/>
      <c r="C601" s="115"/>
      <c r="D601" s="115"/>
      <c r="E601" s="32"/>
      <c r="F601"/>
    </row>
    <row r="602" spans="1:6" s="33" customFormat="1" ht="15.75">
      <c r="A602" s="162"/>
      <c r="B602" s="152"/>
      <c r="C602" s="115"/>
      <c r="D602" s="115"/>
      <c r="E602" s="32"/>
      <c r="F602"/>
    </row>
    <row r="603" spans="1:6" s="33" customFormat="1" ht="15.75">
      <c r="A603" s="162"/>
      <c r="B603" s="152"/>
      <c r="C603" s="115"/>
      <c r="D603" s="115"/>
      <c r="E603" s="32"/>
      <c r="F603"/>
    </row>
    <row r="604" spans="1:6" s="33" customFormat="1" ht="15.75">
      <c r="A604" s="162"/>
      <c r="B604" s="152"/>
      <c r="C604" s="115"/>
      <c r="D604" s="115"/>
      <c r="E604" s="32"/>
      <c r="F604"/>
    </row>
    <row r="605" spans="1:6" s="33" customFormat="1" ht="15.75">
      <c r="A605" s="162"/>
      <c r="B605" s="152"/>
      <c r="C605" s="115"/>
      <c r="D605" s="115"/>
      <c r="E605" s="32"/>
      <c r="F605"/>
    </row>
    <row r="606" spans="1:6" s="33" customFormat="1" ht="15.75">
      <c r="A606" s="162"/>
      <c r="B606" s="152"/>
      <c r="C606" s="115"/>
      <c r="D606" s="115"/>
      <c r="E606" s="32"/>
      <c r="F606"/>
    </row>
    <row r="607" spans="1:6" s="33" customFormat="1" ht="15.75">
      <c r="A607" s="162"/>
      <c r="B607" s="152"/>
      <c r="C607" s="115"/>
      <c r="D607" s="115"/>
      <c r="E607" s="32"/>
      <c r="F607"/>
    </row>
    <row r="608" spans="1:6" s="33" customFormat="1" ht="15.75">
      <c r="A608" s="162"/>
      <c r="B608" s="152"/>
      <c r="C608" s="115"/>
      <c r="D608" s="115"/>
      <c r="E608" s="32"/>
      <c r="F608"/>
    </row>
    <row r="609" spans="1:6" s="33" customFormat="1" ht="15.75">
      <c r="A609" s="162"/>
      <c r="B609" s="152"/>
      <c r="C609" s="115"/>
      <c r="D609" s="115"/>
      <c r="E609" s="32"/>
      <c r="F609"/>
    </row>
    <row r="610" spans="1:6" s="33" customFormat="1" ht="15.75">
      <c r="A610" s="162"/>
      <c r="B610" s="152"/>
      <c r="C610" s="115"/>
      <c r="D610" s="115"/>
      <c r="E610" s="32"/>
      <c r="F610"/>
    </row>
    <row r="611" spans="1:6" s="33" customFormat="1" ht="15.75">
      <c r="A611" s="162"/>
      <c r="B611" s="152"/>
      <c r="C611" s="115"/>
      <c r="D611" s="115"/>
      <c r="E611" s="32"/>
      <c r="F611"/>
    </row>
    <row r="612" spans="1:6" s="33" customFormat="1" ht="15.75">
      <c r="A612" s="162"/>
      <c r="B612" s="152"/>
      <c r="C612" s="115"/>
      <c r="D612" s="115"/>
      <c r="E612" s="32"/>
      <c r="F612"/>
    </row>
    <row r="613" spans="1:6" s="33" customFormat="1" ht="15.75">
      <c r="A613" s="162"/>
      <c r="B613" s="152"/>
      <c r="C613" s="115"/>
      <c r="D613" s="115"/>
      <c r="E613" s="32"/>
      <c r="F613"/>
    </row>
    <row r="614" spans="1:6" s="33" customFormat="1" ht="15.75">
      <c r="A614" s="162"/>
      <c r="B614" s="152"/>
      <c r="C614" s="115"/>
      <c r="D614" s="115"/>
      <c r="E614" s="32"/>
      <c r="F614"/>
    </row>
    <row r="615" spans="1:6" s="33" customFormat="1" ht="15.75">
      <c r="A615" s="162"/>
      <c r="B615" s="152"/>
      <c r="C615" s="115"/>
      <c r="D615" s="115"/>
      <c r="E615" s="32"/>
      <c r="F615"/>
    </row>
    <row r="616" spans="1:6" s="33" customFormat="1" ht="15.75">
      <c r="A616" s="162"/>
      <c r="B616" s="152"/>
      <c r="C616" s="115"/>
      <c r="D616" s="115"/>
      <c r="E616" s="32"/>
      <c r="F616"/>
    </row>
    <row r="617" spans="1:6" s="33" customFormat="1" ht="15.75">
      <c r="A617" s="162"/>
      <c r="B617" s="152"/>
      <c r="C617" s="115"/>
      <c r="D617" s="115"/>
      <c r="E617" s="32"/>
      <c r="F617"/>
    </row>
    <row r="618" spans="1:6" s="33" customFormat="1" ht="15.75">
      <c r="A618" s="162"/>
      <c r="B618" s="152"/>
      <c r="C618" s="115"/>
      <c r="D618" s="115"/>
      <c r="E618" s="32"/>
      <c r="F618"/>
    </row>
    <row r="619" spans="1:6" s="33" customFormat="1" ht="15.75">
      <c r="A619" s="162"/>
      <c r="B619" s="152"/>
      <c r="C619" s="115"/>
      <c r="D619" s="115"/>
      <c r="E619" s="32"/>
      <c r="F619"/>
    </row>
    <row r="620" spans="1:6" s="33" customFormat="1" ht="15.75">
      <c r="A620" s="162"/>
      <c r="B620" s="152"/>
      <c r="C620" s="115"/>
      <c r="D620" s="115"/>
      <c r="E620" s="32"/>
      <c r="F620"/>
    </row>
    <row r="621" spans="1:6" s="33" customFormat="1" ht="15.75">
      <c r="A621" s="162"/>
      <c r="B621" s="152"/>
      <c r="C621" s="115"/>
      <c r="D621" s="115"/>
      <c r="E621" s="32"/>
      <c r="F621"/>
    </row>
    <row r="622" spans="1:6" s="33" customFormat="1" ht="15.75">
      <c r="A622" s="162"/>
      <c r="B622" s="152"/>
      <c r="C622" s="115"/>
      <c r="D622" s="115"/>
      <c r="E622" s="32"/>
      <c r="F622"/>
    </row>
    <row r="623" spans="1:6" s="33" customFormat="1" ht="15.75">
      <c r="A623" s="162"/>
      <c r="B623" s="152"/>
      <c r="C623" s="115"/>
      <c r="D623" s="115"/>
      <c r="E623" s="32"/>
      <c r="F623"/>
    </row>
    <row r="624" spans="1:6" s="33" customFormat="1" ht="15.75">
      <c r="A624" s="162"/>
      <c r="B624" s="152"/>
      <c r="C624" s="115"/>
      <c r="D624" s="115"/>
      <c r="E624" s="32"/>
      <c r="F624"/>
    </row>
    <row r="625" spans="1:6" s="33" customFormat="1" ht="15.75">
      <c r="A625" s="162"/>
      <c r="B625" s="152"/>
      <c r="C625" s="115"/>
      <c r="D625" s="115"/>
      <c r="E625" s="32"/>
      <c r="F625"/>
    </row>
    <row r="626" spans="1:6" s="33" customFormat="1" ht="15.75">
      <c r="A626" s="162"/>
      <c r="B626" s="152"/>
      <c r="C626" s="115"/>
      <c r="D626" s="115"/>
      <c r="E626" s="32"/>
      <c r="F626"/>
    </row>
    <row r="627" spans="1:6" s="33" customFormat="1" ht="15.75">
      <c r="A627" s="162"/>
      <c r="B627" s="152"/>
      <c r="C627" s="115"/>
      <c r="D627" s="115"/>
      <c r="E627" s="32"/>
      <c r="F627"/>
    </row>
    <row r="628" spans="1:6" s="33" customFormat="1" ht="15.75">
      <c r="A628" s="162"/>
      <c r="B628" s="152"/>
      <c r="C628" s="115"/>
      <c r="D628" s="115"/>
      <c r="E628" s="32"/>
      <c r="F628"/>
    </row>
    <row r="629" spans="1:6" s="33" customFormat="1" ht="15.75">
      <c r="A629" s="162"/>
      <c r="B629" s="152"/>
      <c r="C629" s="115"/>
      <c r="D629" s="115"/>
      <c r="E629" s="32"/>
      <c r="F629"/>
    </row>
    <row r="630" spans="1:6" s="33" customFormat="1" ht="15.75">
      <c r="A630" s="162"/>
      <c r="B630" s="152"/>
      <c r="C630" s="115"/>
      <c r="D630" s="115"/>
      <c r="E630" s="32"/>
      <c r="F630"/>
    </row>
    <row r="631" spans="1:6" s="33" customFormat="1" ht="15.75">
      <c r="A631" s="162"/>
      <c r="B631" s="152"/>
      <c r="C631" s="115"/>
      <c r="D631" s="115"/>
      <c r="E631" s="32"/>
      <c r="F631"/>
    </row>
    <row r="632" spans="1:6" s="33" customFormat="1" ht="15.75">
      <c r="A632" s="162"/>
      <c r="B632" s="152"/>
      <c r="C632" s="115"/>
      <c r="D632" s="115"/>
      <c r="E632" s="32"/>
      <c r="F632"/>
    </row>
    <row r="633" spans="1:6" s="33" customFormat="1" ht="15.75">
      <c r="A633" s="162"/>
      <c r="B633" s="152"/>
      <c r="C633" s="115"/>
      <c r="D633" s="115"/>
      <c r="E633" s="32"/>
      <c r="F633"/>
    </row>
    <row r="634" spans="1:6" s="33" customFormat="1" ht="15.75">
      <c r="A634" s="162"/>
      <c r="B634" s="152"/>
      <c r="C634" s="115"/>
      <c r="D634" s="115"/>
      <c r="E634" s="32"/>
      <c r="F634"/>
    </row>
    <row r="635" spans="1:6" s="33" customFormat="1" ht="15.75">
      <c r="A635" s="162"/>
      <c r="B635" s="152"/>
      <c r="C635" s="115"/>
      <c r="D635" s="115"/>
      <c r="E635" s="32"/>
      <c r="F635"/>
    </row>
    <row r="636" spans="1:6" s="33" customFormat="1" ht="15.75">
      <c r="A636" s="162"/>
      <c r="B636" s="152"/>
      <c r="C636" s="115"/>
      <c r="D636" s="115"/>
      <c r="E636" s="32"/>
      <c r="F636"/>
    </row>
    <row r="637" spans="1:6" s="33" customFormat="1" ht="15.75">
      <c r="A637" s="162"/>
      <c r="B637" s="152"/>
      <c r="C637" s="115"/>
      <c r="D637" s="115"/>
      <c r="E637" s="32"/>
      <c r="F637"/>
    </row>
    <row r="638" spans="1:6" s="33" customFormat="1" ht="15.75">
      <c r="A638" s="162"/>
      <c r="B638" s="152"/>
      <c r="C638" s="115"/>
      <c r="D638" s="115"/>
      <c r="E638" s="32"/>
      <c r="F638"/>
    </row>
    <row r="639" spans="1:6" s="33" customFormat="1" ht="15.75">
      <c r="A639" s="162"/>
      <c r="B639" s="152"/>
      <c r="C639" s="115"/>
      <c r="D639" s="115"/>
      <c r="E639" s="32"/>
      <c r="F639"/>
    </row>
    <row r="640" spans="1:6" s="33" customFormat="1" ht="15.75">
      <c r="A640" s="162"/>
      <c r="B640" s="152"/>
      <c r="C640" s="115"/>
      <c r="D640" s="115"/>
      <c r="E640" s="32"/>
      <c r="F640"/>
    </row>
    <row r="641" spans="1:6" s="33" customFormat="1" ht="15.75">
      <c r="A641" s="162"/>
      <c r="B641" s="152"/>
      <c r="C641" s="115"/>
      <c r="D641" s="115"/>
      <c r="E641" s="32"/>
      <c r="F641"/>
    </row>
    <row r="642" spans="1:6" s="33" customFormat="1" ht="15.75">
      <c r="A642" s="162"/>
      <c r="B642" s="152"/>
      <c r="C642" s="115"/>
      <c r="D642" s="115"/>
      <c r="E642" s="32"/>
      <c r="F642"/>
    </row>
    <row r="643" spans="1:6" s="33" customFormat="1" ht="15.75">
      <c r="A643" s="162"/>
      <c r="B643" s="152"/>
      <c r="C643" s="115"/>
      <c r="D643" s="115"/>
      <c r="E643" s="32"/>
      <c r="F643"/>
    </row>
    <row r="644" spans="1:6" s="33" customFormat="1" ht="15.75">
      <c r="A644" s="162"/>
      <c r="B644" s="152"/>
      <c r="C644" s="115"/>
      <c r="D644" s="115"/>
      <c r="E644" s="32"/>
      <c r="F644"/>
    </row>
    <row r="645" spans="1:6" s="33" customFormat="1" ht="15.75">
      <c r="A645" s="162"/>
      <c r="B645" s="152"/>
      <c r="C645" s="115"/>
      <c r="D645" s="115"/>
      <c r="E645" s="32"/>
      <c r="F645"/>
    </row>
    <row r="646" spans="1:6" s="33" customFormat="1" ht="15.75">
      <c r="A646" s="162"/>
      <c r="B646" s="152"/>
      <c r="C646" s="115"/>
      <c r="D646" s="115"/>
      <c r="E646" s="32"/>
      <c r="F646"/>
    </row>
    <row r="647" spans="1:6" s="33" customFormat="1" ht="15.75">
      <c r="A647" s="162"/>
      <c r="B647" s="152"/>
      <c r="C647" s="115"/>
      <c r="D647" s="115"/>
      <c r="E647" s="32"/>
      <c r="F647"/>
    </row>
    <row r="648" spans="1:6" s="33" customFormat="1" ht="15.75">
      <c r="A648" s="162"/>
      <c r="B648" s="152"/>
      <c r="C648" s="115"/>
      <c r="D648" s="115"/>
      <c r="E648" s="32"/>
      <c r="F648"/>
    </row>
    <row r="649" spans="1:6" s="33" customFormat="1" ht="15.75">
      <c r="A649" s="162"/>
      <c r="B649" s="152"/>
      <c r="C649" s="115"/>
      <c r="D649" s="115"/>
      <c r="E649" s="32"/>
      <c r="F649"/>
    </row>
    <row r="650" spans="1:6" s="33" customFormat="1" ht="15.75">
      <c r="A650" s="162"/>
      <c r="B650" s="152"/>
      <c r="C650" s="115"/>
      <c r="D650" s="115"/>
      <c r="E650" s="32"/>
      <c r="F650"/>
    </row>
    <row r="651" spans="1:6" s="33" customFormat="1" ht="15.75">
      <c r="A651" s="162"/>
      <c r="B651" s="152"/>
      <c r="C651" s="115"/>
      <c r="D651" s="115"/>
      <c r="E651" s="32"/>
      <c r="F651"/>
    </row>
    <row r="652" spans="1:6" s="33" customFormat="1" ht="15.75">
      <c r="A652" s="162"/>
      <c r="B652" s="152"/>
      <c r="C652" s="115"/>
      <c r="D652" s="115"/>
      <c r="E652" s="32"/>
      <c r="F652"/>
    </row>
    <row r="653" spans="1:6" s="33" customFormat="1" ht="15.75">
      <c r="A653" s="162"/>
      <c r="B653" s="152"/>
      <c r="C653" s="115"/>
      <c r="D653" s="115"/>
      <c r="E653" s="32"/>
      <c r="F653"/>
    </row>
    <row r="654" spans="1:6" s="33" customFormat="1" ht="15.75">
      <c r="A654" s="162"/>
      <c r="B654" s="152"/>
      <c r="C654" s="115"/>
      <c r="D654" s="115"/>
      <c r="E654" s="32"/>
      <c r="F654"/>
    </row>
    <row r="655" spans="1:6" s="33" customFormat="1" ht="15.75">
      <c r="A655" s="162"/>
      <c r="B655" s="152"/>
      <c r="C655" s="115"/>
      <c r="D655" s="115"/>
      <c r="E655" s="32"/>
      <c r="F655"/>
    </row>
    <row r="656" spans="1:6" s="33" customFormat="1" ht="15.75">
      <c r="A656" s="162"/>
      <c r="B656" s="152"/>
      <c r="C656" s="115"/>
      <c r="D656" s="115"/>
      <c r="E656" s="32"/>
      <c r="F656"/>
    </row>
    <row r="657" spans="1:6" s="33" customFormat="1" ht="15.75">
      <c r="A657" s="162"/>
      <c r="B657" s="152"/>
      <c r="C657" s="115"/>
      <c r="D657" s="115"/>
      <c r="E657" s="32"/>
      <c r="F657"/>
    </row>
    <row r="658" spans="1:6" s="33" customFormat="1" ht="15.75">
      <c r="A658" s="162"/>
      <c r="B658" s="152"/>
      <c r="C658" s="115"/>
      <c r="D658" s="115"/>
      <c r="E658" s="32"/>
      <c r="F658"/>
    </row>
    <row r="659" spans="1:6" s="33" customFormat="1" ht="15.75">
      <c r="A659" s="162"/>
      <c r="B659" s="152"/>
      <c r="C659" s="115"/>
      <c r="D659" s="115"/>
      <c r="E659" s="32"/>
      <c r="F659"/>
    </row>
    <row r="660" spans="1:6" s="33" customFormat="1" ht="15.75">
      <c r="A660" s="162"/>
      <c r="B660" s="152"/>
      <c r="C660" s="115"/>
      <c r="D660" s="115"/>
      <c r="E660" s="32"/>
      <c r="F660"/>
    </row>
    <row r="661" spans="1:6" s="33" customFormat="1" ht="15.75">
      <c r="A661" s="162"/>
      <c r="B661" s="152"/>
      <c r="C661" s="115"/>
      <c r="D661" s="115"/>
      <c r="E661" s="32"/>
      <c r="F661"/>
    </row>
    <row r="662" spans="1:6" s="33" customFormat="1" ht="15.75">
      <c r="A662" s="162"/>
      <c r="B662" s="152"/>
      <c r="C662" s="115"/>
      <c r="D662" s="115"/>
      <c r="E662" s="32"/>
      <c r="F662"/>
    </row>
    <row r="663" spans="1:6" s="33" customFormat="1" ht="15.75">
      <c r="A663" s="162"/>
      <c r="B663" s="152"/>
      <c r="C663" s="115"/>
      <c r="D663" s="115"/>
      <c r="E663" s="32"/>
      <c r="F663"/>
    </row>
    <row r="664" spans="1:6" s="33" customFormat="1" ht="15.75">
      <c r="A664" s="162"/>
      <c r="B664" s="152"/>
      <c r="C664" s="115"/>
      <c r="D664" s="115"/>
      <c r="E664" s="32"/>
      <c r="F664"/>
    </row>
    <row r="665" spans="1:6" s="33" customFormat="1" ht="15.75">
      <c r="A665" s="162"/>
      <c r="B665" s="152"/>
      <c r="C665" s="115"/>
      <c r="D665" s="115"/>
      <c r="E665" s="32"/>
      <c r="F665"/>
    </row>
    <row r="666" spans="1:6" s="33" customFormat="1" ht="15.75">
      <c r="A666" s="162"/>
      <c r="B666" s="152"/>
      <c r="C666" s="115"/>
      <c r="D666" s="115"/>
      <c r="E666" s="32"/>
      <c r="F666"/>
    </row>
    <row r="667" spans="1:6" s="33" customFormat="1" ht="15.75">
      <c r="A667" s="162"/>
      <c r="B667" s="152"/>
      <c r="C667" s="115"/>
      <c r="D667" s="115"/>
      <c r="E667" s="32"/>
      <c r="F667"/>
    </row>
    <row r="668" spans="1:6" s="33" customFormat="1" ht="15.75">
      <c r="A668" s="162"/>
      <c r="B668" s="152"/>
      <c r="C668" s="115"/>
      <c r="D668" s="115"/>
      <c r="E668" s="32"/>
      <c r="F668"/>
    </row>
    <row r="669" spans="1:6" s="33" customFormat="1" ht="15.75">
      <c r="A669" s="162"/>
      <c r="B669" s="152"/>
      <c r="C669" s="115"/>
      <c r="D669" s="115"/>
      <c r="E669" s="32"/>
      <c r="F669"/>
    </row>
    <row r="670" spans="1:6" s="33" customFormat="1" ht="15.75">
      <c r="A670" s="162"/>
      <c r="B670" s="152"/>
      <c r="C670" s="115"/>
      <c r="D670" s="115"/>
      <c r="E670" s="32"/>
      <c r="F670"/>
    </row>
    <row r="671" spans="1:6" s="33" customFormat="1" ht="15.75">
      <c r="A671" s="162"/>
      <c r="B671" s="152"/>
      <c r="C671" s="115"/>
      <c r="D671" s="115"/>
      <c r="E671" s="32"/>
      <c r="F671"/>
    </row>
    <row r="672" spans="1:6" s="33" customFormat="1" ht="15.75">
      <c r="A672" s="162"/>
      <c r="B672" s="152"/>
      <c r="C672" s="115"/>
      <c r="D672" s="115"/>
      <c r="E672" s="32"/>
      <c r="F672"/>
    </row>
    <row r="673" spans="1:6" s="33" customFormat="1" ht="15.75">
      <c r="A673" s="162"/>
      <c r="B673" s="152"/>
      <c r="C673" s="115"/>
      <c r="D673" s="115"/>
      <c r="E673" s="32"/>
      <c r="F673"/>
    </row>
    <row r="674" spans="1:6" s="33" customFormat="1" ht="15.75">
      <c r="A674" s="162"/>
      <c r="B674" s="152"/>
      <c r="C674" s="115"/>
      <c r="D674" s="115"/>
      <c r="E674" s="32"/>
      <c r="F674"/>
    </row>
    <row r="675" spans="1:6" s="33" customFormat="1" ht="15.75">
      <c r="A675" s="162"/>
      <c r="B675" s="152"/>
      <c r="C675" s="115"/>
      <c r="D675" s="115"/>
      <c r="E675" s="32"/>
      <c r="F675"/>
    </row>
    <row r="676" spans="1:6" s="33" customFormat="1" ht="15.75">
      <c r="A676" s="162"/>
      <c r="B676" s="152"/>
      <c r="C676" s="115"/>
      <c r="D676" s="115"/>
      <c r="E676" s="32"/>
      <c r="F676"/>
    </row>
    <row r="677" spans="1:6" s="33" customFormat="1" ht="15.75">
      <c r="A677" s="162"/>
      <c r="B677" s="152"/>
      <c r="C677" s="115"/>
      <c r="D677" s="115"/>
      <c r="E677" s="32"/>
      <c r="F677"/>
    </row>
    <row r="678" spans="1:6" s="33" customFormat="1" ht="15.75">
      <c r="A678" s="162"/>
      <c r="B678" s="152"/>
      <c r="C678" s="115"/>
      <c r="D678" s="115"/>
      <c r="E678" s="32"/>
      <c r="F678"/>
    </row>
    <row r="679" spans="1:6" s="33" customFormat="1" ht="15.75">
      <c r="A679" s="162"/>
      <c r="B679" s="152"/>
      <c r="C679" s="115"/>
      <c r="D679" s="115"/>
      <c r="E679" s="32"/>
      <c r="F679"/>
    </row>
    <row r="680" spans="1:6" s="33" customFormat="1" ht="15.75">
      <c r="A680" s="162"/>
      <c r="B680" s="152"/>
      <c r="C680" s="115"/>
      <c r="D680" s="115"/>
      <c r="E680" s="32"/>
      <c r="F680"/>
    </row>
    <row r="681" spans="1:6" s="33" customFormat="1" ht="15.75">
      <c r="A681" s="162"/>
      <c r="B681" s="152"/>
      <c r="C681" s="115"/>
      <c r="D681" s="115"/>
      <c r="E681" s="32"/>
      <c r="F681"/>
    </row>
    <row r="682" spans="1:6" s="33" customFormat="1" ht="15.75">
      <c r="A682" s="162"/>
      <c r="B682" s="152"/>
      <c r="C682" s="115"/>
      <c r="D682" s="115"/>
      <c r="E682" s="32"/>
      <c r="F682"/>
    </row>
    <row r="683" spans="1:6" s="33" customFormat="1" ht="15.75">
      <c r="A683" s="162"/>
      <c r="B683" s="152"/>
      <c r="C683" s="115"/>
      <c r="D683" s="115"/>
      <c r="E683" s="32"/>
      <c r="F683"/>
    </row>
    <row r="684" spans="1:6" s="33" customFormat="1" ht="15.75">
      <c r="A684" s="162"/>
      <c r="B684" s="152"/>
      <c r="C684" s="115"/>
      <c r="D684" s="115"/>
      <c r="E684" s="32"/>
      <c r="F684"/>
    </row>
    <row r="685" spans="1:6" s="33" customFormat="1" ht="15.75">
      <c r="A685" s="162"/>
      <c r="B685" s="152"/>
      <c r="C685" s="115"/>
      <c r="D685" s="115"/>
      <c r="E685" s="32"/>
      <c r="F685"/>
    </row>
    <row r="686" spans="1:6" s="33" customFormat="1" ht="15.75">
      <c r="A686" s="162"/>
      <c r="B686" s="152"/>
      <c r="C686" s="115"/>
      <c r="D686" s="115"/>
      <c r="E686" s="32"/>
      <c r="F686"/>
    </row>
    <row r="687" spans="1:6" s="33" customFormat="1" ht="15.75">
      <c r="A687" s="162"/>
      <c r="B687" s="152"/>
      <c r="C687" s="115"/>
      <c r="D687" s="115"/>
      <c r="E687" s="32"/>
      <c r="F687"/>
    </row>
    <row r="688" spans="1:6" s="33" customFormat="1" ht="15.75">
      <c r="A688" s="162"/>
      <c r="B688" s="152"/>
      <c r="C688" s="115"/>
      <c r="D688" s="115"/>
      <c r="E688" s="32"/>
      <c r="F688"/>
    </row>
    <row r="689" spans="1:6" s="33" customFormat="1" ht="15.75">
      <c r="A689" s="162"/>
      <c r="B689" s="152"/>
      <c r="C689" s="115"/>
      <c r="D689" s="115"/>
      <c r="E689" s="32"/>
      <c r="F689"/>
    </row>
    <row r="690" spans="1:6" s="33" customFormat="1" ht="15.75">
      <c r="A690" s="162"/>
      <c r="B690" s="152"/>
      <c r="C690" s="115"/>
      <c r="D690" s="115"/>
      <c r="E690" s="32"/>
      <c r="F690"/>
    </row>
    <row r="691" spans="1:6" s="33" customFormat="1" ht="15.75">
      <c r="A691" s="162"/>
      <c r="B691" s="152"/>
      <c r="C691" s="115"/>
      <c r="D691" s="115"/>
      <c r="E691" s="32"/>
      <c r="F691"/>
    </row>
    <row r="692" spans="1:6" s="33" customFormat="1" ht="15.75">
      <c r="A692" s="162"/>
      <c r="B692" s="152"/>
      <c r="C692" s="115"/>
      <c r="D692" s="115"/>
      <c r="E692" s="32"/>
      <c r="F692"/>
    </row>
    <row r="693" spans="1:6" s="33" customFormat="1" ht="15.75">
      <c r="A693" s="162"/>
      <c r="B693" s="152"/>
      <c r="C693" s="115"/>
      <c r="D693" s="115"/>
      <c r="E693" s="32"/>
      <c r="F693"/>
    </row>
    <row r="694" spans="1:6" s="33" customFormat="1" ht="15.75">
      <c r="A694" s="162"/>
      <c r="B694" s="152"/>
      <c r="C694" s="115"/>
      <c r="D694" s="115"/>
      <c r="E694" s="32"/>
      <c r="F694"/>
    </row>
    <row r="695" spans="1:6" s="33" customFormat="1" ht="15.75">
      <c r="A695" s="162"/>
      <c r="B695" s="152"/>
      <c r="C695" s="115"/>
      <c r="D695" s="115"/>
      <c r="E695" s="32"/>
      <c r="F695"/>
    </row>
    <row r="696" spans="1:6" s="33" customFormat="1" ht="15.75">
      <c r="A696" s="162"/>
      <c r="B696" s="152"/>
      <c r="C696" s="115"/>
      <c r="D696" s="115"/>
      <c r="E696" s="32"/>
      <c r="F696"/>
    </row>
    <row r="697" spans="1:6" s="33" customFormat="1" ht="15.75">
      <c r="A697" s="162"/>
      <c r="B697" s="152"/>
      <c r="C697" s="115"/>
      <c r="D697" s="115"/>
      <c r="E697" s="32"/>
      <c r="F697"/>
    </row>
    <row r="698" spans="1:6" s="33" customFormat="1" ht="15.75">
      <c r="A698" s="162"/>
      <c r="B698" s="152"/>
      <c r="C698" s="115"/>
      <c r="D698" s="115"/>
      <c r="E698" s="32"/>
      <c r="F698"/>
    </row>
    <row r="699" spans="1:6" s="33" customFormat="1" ht="15.75">
      <c r="A699" s="162"/>
      <c r="B699" s="152"/>
      <c r="C699" s="115"/>
      <c r="D699" s="115"/>
      <c r="E699" s="32"/>
      <c r="F699"/>
    </row>
    <row r="700" spans="1:6" s="33" customFormat="1" ht="15.75">
      <c r="A700" s="162"/>
      <c r="B700" s="152"/>
      <c r="C700" s="115"/>
      <c r="D700" s="115"/>
      <c r="E700" s="32"/>
      <c r="F700"/>
    </row>
    <row r="701" spans="1:6" s="33" customFormat="1" ht="15.75">
      <c r="A701" s="162"/>
      <c r="B701" s="152"/>
      <c r="C701" s="115"/>
      <c r="D701" s="115"/>
      <c r="E701" s="32"/>
      <c r="F701"/>
    </row>
    <row r="702" spans="1:6" s="33" customFormat="1" ht="15.75">
      <c r="A702" s="162"/>
      <c r="B702" s="152"/>
      <c r="C702" s="115"/>
      <c r="D702" s="115"/>
      <c r="E702" s="32"/>
      <c r="F702"/>
    </row>
    <row r="703" spans="1:6" s="33" customFormat="1" ht="15.75">
      <c r="A703" s="162"/>
      <c r="B703" s="152"/>
      <c r="C703" s="115"/>
      <c r="D703" s="115"/>
      <c r="E703" s="32"/>
      <c r="F703"/>
    </row>
    <row r="704" spans="1:6" s="33" customFormat="1" ht="15.75">
      <c r="A704" s="162"/>
      <c r="B704" s="152"/>
      <c r="C704" s="115"/>
      <c r="D704" s="115"/>
      <c r="E704" s="32"/>
      <c r="F704"/>
    </row>
    <row r="705" spans="1:6" s="33" customFormat="1" ht="15.75">
      <c r="A705" s="162"/>
      <c r="B705" s="152"/>
      <c r="C705" s="115"/>
      <c r="D705" s="115"/>
      <c r="E705" s="32"/>
      <c r="F705"/>
    </row>
    <row r="706" spans="1:6" s="33" customFormat="1" ht="15.75">
      <c r="A706" s="162"/>
      <c r="B706" s="152"/>
      <c r="C706" s="115"/>
      <c r="D706" s="115"/>
      <c r="E706" s="32"/>
      <c r="F706"/>
    </row>
    <row r="707" spans="1:6" s="33" customFormat="1" ht="15.75">
      <c r="A707" s="162"/>
      <c r="B707" s="152"/>
      <c r="C707" s="115"/>
      <c r="D707" s="115"/>
      <c r="E707" s="32"/>
      <c r="F707"/>
    </row>
    <row r="708" spans="1:6" s="33" customFormat="1" ht="15.75">
      <c r="A708" s="162"/>
      <c r="B708" s="152"/>
      <c r="C708" s="115"/>
      <c r="D708" s="115"/>
      <c r="E708" s="32"/>
      <c r="F708"/>
    </row>
    <row r="709" spans="1:6" s="33" customFormat="1" ht="15.75">
      <c r="A709" s="162"/>
      <c r="B709" s="152"/>
      <c r="C709" s="115"/>
      <c r="D709" s="115"/>
      <c r="E709" s="32"/>
      <c r="F709"/>
    </row>
    <row r="710" spans="1:6" s="33" customFormat="1" ht="15.75">
      <c r="A710" s="162"/>
      <c r="B710" s="152"/>
      <c r="C710" s="115"/>
      <c r="D710" s="115"/>
      <c r="E710" s="32"/>
      <c r="F710"/>
    </row>
    <row r="711" spans="1:6" s="33" customFormat="1" ht="15.75">
      <c r="A711" s="162"/>
      <c r="B711" s="152"/>
      <c r="C711" s="115"/>
      <c r="D711" s="115"/>
      <c r="E711" s="32"/>
      <c r="F711"/>
    </row>
    <row r="712" spans="1:6" s="33" customFormat="1" ht="15.75">
      <c r="A712" s="162"/>
      <c r="B712" s="152"/>
      <c r="C712" s="115"/>
      <c r="D712" s="115"/>
      <c r="E712" s="32"/>
      <c r="F712"/>
    </row>
    <row r="713" spans="1:6" s="33" customFormat="1" ht="15.75">
      <c r="A713" s="162"/>
      <c r="B713" s="152"/>
      <c r="C713" s="115"/>
      <c r="D713" s="115"/>
      <c r="E713" s="32"/>
      <c r="F713"/>
    </row>
    <row r="714" spans="1:6" s="33" customFormat="1" ht="15.75">
      <c r="A714" s="162"/>
      <c r="B714" s="152"/>
      <c r="C714" s="115"/>
      <c r="D714" s="115"/>
      <c r="E714" s="32"/>
      <c r="F714"/>
    </row>
    <row r="715" spans="1:6" s="33" customFormat="1" ht="15.75">
      <c r="A715" s="162"/>
      <c r="B715" s="152"/>
      <c r="C715" s="115"/>
      <c r="D715" s="115"/>
      <c r="E715" s="32"/>
      <c r="F715"/>
    </row>
    <row r="716" spans="1:6" s="33" customFormat="1" ht="15.75">
      <c r="A716" s="162"/>
      <c r="B716" s="152"/>
      <c r="C716" s="115"/>
      <c r="D716" s="115"/>
      <c r="E716" s="32"/>
      <c r="F716"/>
    </row>
    <row r="717" spans="1:6" s="33" customFormat="1" ht="15.75">
      <c r="A717" s="162"/>
      <c r="B717" s="152"/>
      <c r="C717" s="115"/>
      <c r="D717" s="115"/>
      <c r="E717" s="32"/>
      <c r="F717"/>
    </row>
    <row r="718" spans="1:6" s="33" customFormat="1" ht="15.75">
      <c r="A718" s="162"/>
      <c r="B718" s="152"/>
      <c r="C718" s="115"/>
      <c r="D718" s="115"/>
      <c r="E718" s="32"/>
      <c r="F718"/>
    </row>
    <row r="719" spans="1:6" s="33" customFormat="1" ht="15.75">
      <c r="A719" s="162"/>
      <c r="B719" s="152"/>
      <c r="C719" s="115"/>
      <c r="D719" s="115"/>
      <c r="E719" s="32"/>
      <c r="F719"/>
    </row>
    <row r="720" spans="1:6" s="33" customFormat="1" ht="15.75">
      <c r="A720" s="162"/>
      <c r="B720" s="152"/>
      <c r="C720" s="115"/>
      <c r="D720" s="115"/>
      <c r="E720" s="32"/>
      <c r="F720"/>
    </row>
    <row r="721" spans="1:6" s="33" customFormat="1" ht="15.75">
      <c r="A721" s="162"/>
      <c r="B721" s="152"/>
      <c r="C721" s="115"/>
      <c r="D721" s="115"/>
      <c r="E721" s="32"/>
      <c r="F721"/>
    </row>
    <row r="722" spans="1:6" s="33" customFormat="1" ht="15.75">
      <c r="A722" s="162"/>
      <c r="B722" s="152"/>
      <c r="C722" s="115"/>
      <c r="D722" s="115"/>
      <c r="E722" s="32"/>
      <c r="F722"/>
    </row>
    <row r="723" spans="1:6" s="33" customFormat="1" ht="15.75">
      <c r="A723" s="162"/>
      <c r="B723" s="152"/>
      <c r="C723" s="115"/>
      <c r="D723" s="115"/>
      <c r="E723" s="32"/>
      <c r="F723"/>
    </row>
    <row r="724" spans="1:6" s="33" customFormat="1" ht="15.75">
      <c r="A724" s="162"/>
      <c r="B724" s="152"/>
      <c r="C724" s="115"/>
      <c r="D724" s="115"/>
      <c r="E724" s="32"/>
      <c r="F724"/>
    </row>
    <row r="725" spans="1:6" s="33" customFormat="1" ht="15.75">
      <c r="A725" s="162"/>
      <c r="B725" s="152"/>
      <c r="C725" s="115"/>
      <c r="D725" s="115"/>
      <c r="E725" s="32"/>
      <c r="F725"/>
    </row>
    <row r="726" spans="1:6" s="33" customFormat="1" ht="15.75">
      <c r="A726" s="162"/>
      <c r="B726" s="152"/>
      <c r="C726" s="115"/>
      <c r="D726" s="115"/>
      <c r="E726" s="32"/>
      <c r="F726"/>
    </row>
    <row r="727" spans="1:6" s="33" customFormat="1" ht="15.75">
      <c r="A727" s="162"/>
      <c r="B727" s="152"/>
      <c r="C727" s="115"/>
      <c r="D727" s="115"/>
      <c r="E727" s="32"/>
      <c r="F727"/>
    </row>
    <row r="728" spans="1:6" s="33" customFormat="1" ht="15.75">
      <c r="A728" s="162"/>
      <c r="B728" s="152"/>
      <c r="C728" s="115"/>
      <c r="D728" s="115"/>
      <c r="E728" s="32"/>
      <c r="F728"/>
    </row>
    <row r="729" spans="1:6" s="33" customFormat="1" ht="15.75">
      <c r="A729" s="162"/>
      <c r="B729" s="152"/>
      <c r="C729" s="115"/>
      <c r="D729" s="115"/>
      <c r="E729" s="32"/>
      <c r="F729"/>
    </row>
    <row r="730" spans="1:6" s="33" customFormat="1" ht="15.75">
      <c r="A730" s="162"/>
      <c r="B730" s="152"/>
      <c r="C730" s="115"/>
      <c r="D730" s="115"/>
      <c r="E730" s="32"/>
      <c r="F730"/>
    </row>
    <row r="731" spans="1:6" s="33" customFormat="1" ht="15.75">
      <c r="A731" s="162"/>
      <c r="B731" s="152"/>
      <c r="C731" s="115"/>
      <c r="D731" s="115"/>
      <c r="E731" s="32"/>
      <c r="F731"/>
    </row>
    <row r="732" spans="1:6" s="33" customFormat="1" ht="15.75">
      <c r="A732" s="162"/>
      <c r="B732" s="152"/>
      <c r="C732" s="115"/>
      <c r="D732" s="115"/>
      <c r="E732" s="32"/>
      <c r="F732"/>
    </row>
    <row r="733" spans="1:6" s="33" customFormat="1" ht="15.75">
      <c r="A733" s="162"/>
      <c r="B733" s="152"/>
      <c r="C733" s="115"/>
      <c r="D733" s="115"/>
      <c r="E733" s="32"/>
      <c r="F733"/>
    </row>
    <row r="734" spans="1:6" s="33" customFormat="1" ht="15.75">
      <c r="A734" s="162"/>
      <c r="B734" s="152"/>
      <c r="C734" s="115"/>
      <c r="D734" s="115"/>
      <c r="E734" s="32"/>
      <c r="F734"/>
    </row>
    <row r="735" spans="1:6" s="33" customFormat="1" ht="15.75">
      <c r="A735" s="162"/>
      <c r="B735" s="152"/>
      <c r="C735" s="115"/>
      <c r="D735" s="115"/>
      <c r="E735" s="32"/>
      <c r="F735"/>
    </row>
    <row r="736" spans="1:6" s="33" customFormat="1" ht="15.75">
      <c r="A736" s="162"/>
      <c r="B736" s="152"/>
      <c r="C736" s="115"/>
      <c r="D736" s="115"/>
      <c r="E736" s="32"/>
      <c r="F736"/>
    </row>
    <row r="737" spans="1:6" s="33" customFormat="1" ht="15.75">
      <c r="A737" s="162"/>
      <c r="B737" s="152"/>
      <c r="C737" s="115"/>
      <c r="D737" s="115"/>
      <c r="E737" s="32"/>
      <c r="F737"/>
    </row>
    <row r="738" spans="1:6" s="33" customFormat="1" ht="15.75">
      <c r="A738" s="162"/>
      <c r="B738" s="152"/>
      <c r="C738" s="115"/>
      <c r="D738" s="115"/>
      <c r="E738" s="32"/>
      <c r="F738"/>
    </row>
    <row r="739" spans="1:6" s="33" customFormat="1" ht="15.75">
      <c r="A739" s="162"/>
      <c r="B739" s="152"/>
      <c r="C739" s="115"/>
      <c r="D739" s="115"/>
      <c r="E739" s="32"/>
      <c r="F739"/>
    </row>
    <row r="740" spans="1:6" s="33" customFormat="1" ht="15.75">
      <c r="A740" s="162"/>
      <c r="B740" s="152"/>
      <c r="C740" s="115"/>
      <c r="D740" s="115"/>
      <c r="E740" s="32"/>
      <c r="F740"/>
    </row>
    <row r="741" spans="1:6" s="33" customFormat="1" ht="15.75">
      <c r="A741" s="162"/>
      <c r="B741" s="152"/>
      <c r="C741" s="115"/>
      <c r="D741" s="115"/>
      <c r="E741" s="32"/>
      <c r="F741"/>
    </row>
    <row r="742" spans="1:6" s="33" customFormat="1" ht="15.75">
      <c r="A742" s="162"/>
      <c r="B742" s="152"/>
      <c r="C742" s="115"/>
      <c r="D742" s="115"/>
      <c r="E742" s="32"/>
      <c r="F742"/>
    </row>
    <row r="743" spans="1:6" s="33" customFormat="1" ht="15.75">
      <c r="A743" s="162"/>
      <c r="B743" s="152"/>
      <c r="C743" s="115"/>
      <c r="D743" s="115"/>
      <c r="E743" s="32"/>
      <c r="F743"/>
    </row>
    <row r="744" spans="1:6" s="33" customFormat="1" ht="15.75">
      <c r="A744" s="162"/>
      <c r="B744" s="152"/>
      <c r="C744" s="115"/>
      <c r="D744" s="115"/>
      <c r="E744" s="32"/>
      <c r="F744"/>
    </row>
    <row r="745" spans="1:6" s="33" customFormat="1" ht="15.75">
      <c r="A745" s="162"/>
      <c r="B745" s="152"/>
      <c r="C745" s="115"/>
      <c r="D745" s="115"/>
      <c r="E745" s="32"/>
      <c r="F745"/>
    </row>
    <row r="746" spans="1:6" s="33" customFormat="1" ht="15.75">
      <c r="A746" s="162"/>
      <c r="B746" s="152"/>
      <c r="C746" s="115"/>
      <c r="D746" s="115"/>
      <c r="E746" s="32"/>
      <c r="F746"/>
    </row>
    <row r="747" spans="1:6" s="33" customFormat="1" ht="15.75">
      <c r="A747" s="162"/>
      <c r="B747" s="152"/>
      <c r="C747" s="115"/>
      <c r="D747" s="115"/>
      <c r="E747" s="32"/>
      <c r="F747"/>
    </row>
    <row r="748" spans="1:6" s="33" customFormat="1" ht="15.75">
      <c r="A748" s="162"/>
      <c r="B748" s="152"/>
      <c r="C748" s="115"/>
      <c r="D748" s="115"/>
      <c r="E748" s="32"/>
      <c r="F748"/>
    </row>
    <row r="749" spans="1:6" s="33" customFormat="1" ht="15.75">
      <c r="A749" s="162"/>
      <c r="B749" s="152"/>
      <c r="C749" s="115"/>
      <c r="D749" s="115"/>
      <c r="E749" s="32"/>
      <c r="F749"/>
    </row>
    <row r="750" spans="1:6" s="33" customFormat="1" ht="15.75">
      <c r="A750" s="162"/>
      <c r="B750" s="152"/>
      <c r="C750" s="115"/>
      <c r="D750" s="115"/>
      <c r="E750" s="32"/>
      <c r="F750"/>
    </row>
    <row r="751" spans="1:6" s="33" customFormat="1" ht="15.75">
      <c r="A751" s="162"/>
      <c r="B751" s="152"/>
      <c r="C751" s="115"/>
      <c r="D751" s="115"/>
      <c r="E751" s="32"/>
      <c r="F751"/>
    </row>
    <row r="752" spans="1:6" s="33" customFormat="1" ht="15.75">
      <c r="A752" s="162"/>
      <c r="B752" s="152"/>
      <c r="C752" s="115"/>
      <c r="D752" s="115"/>
      <c r="E752" s="32"/>
      <c r="F752"/>
    </row>
    <row r="753" spans="1:6" s="33" customFormat="1" ht="15.75">
      <c r="A753" s="162"/>
      <c r="B753" s="152"/>
      <c r="C753" s="115"/>
      <c r="D753" s="115"/>
      <c r="E753" s="32"/>
      <c r="F753"/>
    </row>
    <row r="754" spans="1:6" s="33" customFormat="1" ht="15.75">
      <c r="A754" s="162"/>
      <c r="B754" s="152"/>
      <c r="C754" s="115"/>
      <c r="D754" s="115"/>
      <c r="E754" s="32"/>
      <c r="F754"/>
    </row>
    <row r="755" spans="1:6" s="33" customFormat="1" ht="15.75">
      <c r="A755" s="162"/>
      <c r="B755" s="152"/>
      <c r="C755" s="115"/>
      <c r="D755" s="115"/>
      <c r="E755" s="32"/>
      <c r="F755"/>
    </row>
    <row r="756" spans="1:6" s="33" customFormat="1" ht="15.75">
      <c r="A756" s="162"/>
      <c r="B756" s="152"/>
      <c r="C756" s="115"/>
      <c r="D756" s="115"/>
      <c r="E756" s="32"/>
      <c r="F756"/>
    </row>
    <row r="757" spans="1:6" s="33" customFormat="1" ht="15.75">
      <c r="A757" s="162"/>
      <c r="B757" s="152"/>
      <c r="C757" s="115"/>
      <c r="D757" s="115"/>
      <c r="E757" s="32"/>
      <c r="F757"/>
    </row>
    <row r="758" spans="1:6" s="33" customFormat="1" ht="15.75">
      <c r="A758" s="162"/>
      <c r="B758" s="152"/>
      <c r="C758" s="115"/>
      <c r="D758" s="115"/>
      <c r="E758" s="32"/>
      <c r="F758"/>
    </row>
    <row r="759" spans="1:6" s="33" customFormat="1" ht="15.75">
      <c r="A759" s="162"/>
      <c r="B759" s="152"/>
      <c r="C759" s="115"/>
      <c r="D759" s="115"/>
      <c r="E759" s="32"/>
      <c r="F759"/>
    </row>
    <row r="760" spans="1:6" s="33" customFormat="1" ht="15.75">
      <c r="A760" s="162"/>
      <c r="B760" s="152"/>
      <c r="C760" s="115"/>
      <c r="D760" s="115"/>
      <c r="E760" s="32"/>
      <c r="F760"/>
    </row>
    <row r="761" spans="1:6" s="33" customFormat="1" ht="15.75">
      <c r="A761" s="162"/>
      <c r="B761" s="152"/>
      <c r="C761" s="115"/>
      <c r="D761" s="115"/>
      <c r="E761" s="32"/>
      <c r="F761"/>
    </row>
    <row r="762" spans="1:6" s="33" customFormat="1" ht="15.75">
      <c r="A762" s="162"/>
      <c r="B762" s="152"/>
      <c r="C762" s="115"/>
      <c r="D762" s="115"/>
      <c r="E762" s="32"/>
      <c r="F762"/>
    </row>
    <row r="763" spans="1:6" s="33" customFormat="1" ht="15.75">
      <c r="A763" s="162"/>
      <c r="B763" s="152"/>
      <c r="C763" s="115"/>
      <c r="D763" s="115"/>
      <c r="E763" s="32"/>
      <c r="F763"/>
    </row>
    <row r="764" spans="1:6" s="33" customFormat="1" ht="15.75">
      <c r="A764" s="162"/>
      <c r="B764" s="152"/>
      <c r="C764" s="115"/>
      <c r="D764" s="115"/>
      <c r="E764" s="32"/>
      <c r="F764"/>
    </row>
    <row r="765" spans="1:6" s="33" customFormat="1" ht="15.75">
      <c r="A765" s="162"/>
      <c r="B765" s="152"/>
      <c r="C765" s="115"/>
      <c r="D765" s="115"/>
      <c r="E765" s="32"/>
      <c r="F765"/>
    </row>
    <row r="766" spans="1:6" s="33" customFormat="1" ht="15.75">
      <c r="A766" s="162"/>
      <c r="B766" s="152"/>
      <c r="C766" s="115"/>
      <c r="D766" s="115"/>
      <c r="E766" s="32"/>
      <c r="F766"/>
    </row>
    <row r="767" spans="1:6" s="33" customFormat="1" ht="15.75">
      <c r="A767" s="162"/>
      <c r="B767" s="152"/>
      <c r="C767" s="115"/>
      <c r="D767" s="115"/>
      <c r="E767" s="32"/>
      <c r="F767"/>
    </row>
    <row r="768" spans="1:6" s="33" customFormat="1" ht="15.75">
      <c r="A768" s="162"/>
      <c r="B768" s="152"/>
      <c r="C768" s="115"/>
      <c r="D768" s="115"/>
      <c r="E768" s="32"/>
      <c r="F768"/>
    </row>
    <row r="769" spans="1:6" s="33" customFormat="1" ht="15.75">
      <c r="A769" s="162"/>
      <c r="B769" s="152"/>
      <c r="C769" s="115"/>
      <c r="D769" s="115"/>
      <c r="E769" s="32"/>
      <c r="F769"/>
    </row>
    <row r="770" spans="1:6" s="33" customFormat="1" ht="15.75">
      <c r="A770" s="162"/>
      <c r="B770" s="152"/>
      <c r="C770" s="115"/>
      <c r="D770" s="115"/>
      <c r="E770" s="32"/>
      <c r="F770"/>
    </row>
    <row r="771" spans="1:6" s="33" customFormat="1" ht="15.75">
      <c r="A771" s="162"/>
      <c r="B771" s="152"/>
      <c r="C771" s="115"/>
      <c r="D771" s="115"/>
      <c r="E771" s="32"/>
      <c r="F771"/>
    </row>
    <row r="772" spans="1:6" s="33" customFormat="1" ht="15.75">
      <c r="A772" s="162"/>
      <c r="B772" s="152"/>
      <c r="C772" s="115"/>
      <c r="D772" s="115"/>
      <c r="E772" s="32"/>
      <c r="F772"/>
    </row>
    <row r="773" spans="1:6" s="33" customFormat="1" ht="15.75">
      <c r="A773" s="162"/>
      <c r="B773" s="152"/>
      <c r="C773" s="115"/>
      <c r="D773" s="115"/>
      <c r="E773" s="32"/>
      <c r="F773"/>
    </row>
    <row r="774" spans="1:6" s="33" customFormat="1" ht="15.75">
      <c r="A774" s="162"/>
      <c r="B774" s="152"/>
      <c r="C774" s="115"/>
      <c r="D774" s="115"/>
      <c r="E774" s="32"/>
      <c r="F774"/>
    </row>
    <row r="775" spans="1:6" s="33" customFormat="1" ht="15.75">
      <c r="A775" s="162"/>
      <c r="B775" s="152"/>
      <c r="C775" s="115"/>
      <c r="D775" s="115"/>
      <c r="E775" s="32"/>
      <c r="F775"/>
    </row>
    <row r="776" spans="1:6" s="33" customFormat="1" ht="15.75">
      <c r="A776" s="162"/>
      <c r="B776" s="152"/>
      <c r="C776" s="115"/>
      <c r="D776" s="115"/>
      <c r="E776" s="32"/>
      <c r="F776"/>
    </row>
    <row r="777" spans="1:6" s="33" customFormat="1" ht="15.75">
      <c r="A777" s="162"/>
      <c r="B777" s="152"/>
      <c r="C777" s="115"/>
      <c r="D777" s="115"/>
      <c r="E777" s="32"/>
      <c r="F777"/>
    </row>
    <row r="778" spans="1:6" s="33" customFormat="1" ht="15.75">
      <c r="A778" s="162"/>
      <c r="B778" s="152"/>
      <c r="C778" s="115"/>
      <c r="D778" s="115"/>
      <c r="E778" s="32"/>
      <c r="F778"/>
    </row>
    <row r="779" spans="1:6" s="33" customFormat="1" ht="15.75">
      <c r="A779" s="162"/>
      <c r="B779" s="152"/>
      <c r="C779" s="115"/>
      <c r="D779" s="115"/>
      <c r="E779" s="32"/>
      <c r="F779"/>
    </row>
    <row r="780" spans="1:6" s="33" customFormat="1" ht="15.75">
      <c r="A780" s="162"/>
      <c r="B780" s="152"/>
      <c r="C780" s="115"/>
      <c r="D780" s="115"/>
      <c r="E780" s="32"/>
      <c r="F780"/>
    </row>
    <row r="781" spans="1:6" s="33" customFormat="1" ht="15.75">
      <c r="A781" s="162"/>
      <c r="B781" s="152"/>
      <c r="C781" s="115"/>
      <c r="D781" s="115"/>
      <c r="E781" s="32"/>
      <c r="F781"/>
    </row>
    <row r="782" spans="1:6" s="33" customFormat="1" ht="15.75">
      <c r="A782" s="162"/>
      <c r="B782" s="152"/>
      <c r="C782" s="115"/>
      <c r="D782" s="115"/>
      <c r="E782" s="32"/>
      <c r="F782"/>
    </row>
    <row r="783" spans="1:6" s="33" customFormat="1" ht="15.75">
      <c r="A783" s="162"/>
      <c r="B783" s="152"/>
      <c r="C783" s="115"/>
      <c r="D783" s="115"/>
      <c r="E783" s="32"/>
      <c r="F783"/>
    </row>
    <row r="784" spans="1:6" s="33" customFormat="1" ht="15.75">
      <c r="A784" s="162"/>
      <c r="B784" s="152"/>
      <c r="C784" s="115"/>
      <c r="D784" s="115"/>
      <c r="E784" s="32"/>
      <c r="F784"/>
    </row>
    <row r="785" spans="1:6" s="33" customFormat="1" ht="15.75">
      <c r="A785" s="162"/>
      <c r="B785" s="152"/>
      <c r="C785" s="115"/>
      <c r="D785" s="115"/>
      <c r="E785" s="32"/>
      <c r="F785"/>
    </row>
    <row r="786" spans="1:6" s="33" customFormat="1" ht="15.75">
      <c r="A786" s="162"/>
      <c r="B786" s="152"/>
      <c r="C786" s="115"/>
      <c r="D786" s="115"/>
      <c r="E786" s="32"/>
      <c r="F786"/>
    </row>
    <row r="787" spans="1:6" s="33" customFormat="1" ht="15.75">
      <c r="A787" s="162"/>
      <c r="B787" s="152"/>
      <c r="C787" s="115"/>
      <c r="D787" s="115"/>
      <c r="E787" s="32"/>
      <c r="F787"/>
    </row>
    <row r="788" spans="1:6" s="33" customFormat="1" ht="15.75">
      <c r="A788" s="162"/>
      <c r="B788" s="152"/>
      <c r="C788" s="115"/>
      <c r="D788" s="115"/>
      <c r="E788" s="32"/>
      <c r="F788"/>
    </row>
    <row r="789" spans="1:6" s="33" customFormat="1" ht="15.75">
      <c r="A789" s="162"/>
      <c r="B789" s="152"/>
      <c r="C789" s="115"/>
      <c r="D789" s="115"/>
      <c r="E789" s="32"/>
      <c r="F789"/>
    </row>
    <row r="790" spans="1:6" s="33" customFormat="1" ht="15.75">
      <c r="A790" s="162"/>
      <c r="B790" s="152"/>
      <c r="C790" s="115"/>
      <c r="D790" s="115"/>
      <c r="E790" s="32"/>
      <c r="F790"/>
    </row>
    <row r="791" spans="1:6" s="33" customFormat="1" ht="15.75">
      <c r="A791" s="162"/>
      <c r="B791" s="152"/>
      <c r="C791" s="115"/>
      <c r="D791" s="115"/>
      <c r="E791" s="32"/>
      <c r="F791"/>
    </row>
    <row r="792" spans="1:6" s="33" customFormat="1" ht="15.75">
      <c r="A792" s="162"/>
      <c r="B792" s="152"/>
      <c r="C792" s="115"/>
      <c r="D792" s="115"/>
      <c r="E792" s="32"/>
      <c r="F792"/>
    </row>
    <row r="793" spans="1:6" s="33" customFormat="1" ht="15.75">
      <c r="A793" s="162"/>
      <c r="B793" s="152"/>
      <c r="C793" s="115"/>
      <c r="D793" s="115"/>
      <c r="E793" s="32"/>
      <c r="F793"/>
    </row>
    <row r="794" spans="1:6" s="33" customFormat="1" ht="15.75">
      <c r="A794" s="162"/>
      <c r="B794" s="152"/>
      <c r="C794" s="115"/>
      <c r="D794" s="115"/>
      <c r="E794" s="32"/>
      <c r="F794"/>
    </row>
    <row r="795" spans="1:6" s="33" customFormat="1" ht="15.75">
      <c r="A795" s="162"/>
      <c r="B795" s="152"/>
      <c r="C795" s="115"/>
      <c r="D795" s="115"/>
      <c r="E795" s="32"/>
      <c r="F795"/>
    </row>
    <row r="796" spans="1:6" s="33" customFormat="1" ht="15.75">
      <c r="A796" s="162"/>
      <c r="B796" s="152"/>
      <c r="C796" s="115"/>
      <c r="D796" s="115"/>
      <c r="E796" s="32"/>
      <c r="F796"/>
    </row>
    <row r="797" spans="1:6" s="33" customFormat="1" ht="15.75">
      <c r="A797" s="162"/>
      <c r="B797" s="152"/>
      <c r="C797" s="115"/>
      <c r="D797" s="115"/>
      <c r="E797" s="32"/>
      <c r="F797"/>
    </row>
    <row r="798" spans="1:6" s="33" customFormat="1" ht="15.75">
      <c r="A798" s="162"/>
      <c r="B798" s="152"/>
      <c r="C798" s="115"/>
      <c r="D798" s="115"/>
      <c r="E798" s="32"/>
      <c r="F798"/>
    </row>
    <row r="799" spans="1:6" s="33" customFormat="1" ht="15.75">
      <c r="A799" s="162"/>
      <c r="B799" s="152"/>
      <c r="C799" s="115"/>
      <c r="D799" s="115"/>
      <c r="E799" s="32"/>
      <c r="F799"/>
    </row>
    <row r="800" spans="1:6" s="33" customFormat="1" ht="15.75">
      <c r="A800" s="162"/>
      <c r="B800" s="152"/>
      <c r="C800" s="115"/>
      <c r="D800" s="115"/>
      <c r="E800" s="32"/>
      <c r="F800"/>
    </row>
    <row r="801" spans="1:6" s="33" customFormat="1" ht="15.75">
      <c r="A801" s="162"/>
      <c r="B801" s="152"/>
      <c r="C801" s="115"/>
      <c r="D801" s="115"/>
      <c r="E801" s="32"/>
      <c r="F801"/>
    </row>
    <row r="802" spans="1:6" s="33" customFormat="1" ht="15.75">
      <c r="A802" s="162"/>
      <c r="B802" s="152"/>
      <c r="C802" s="115"/>
      <c r="D802" s="115"/>
      <c r="E802" s="32"/>
      <c r="F802"/>
    </row>
    <row r="803" spans="1:6" s="33" customFormat="1" ht="15.75">
      <c r="A803" s="162"/>
      <c r="B803" s="152"/>
      <c r="C803" s="115"/>
      <c r="D803" s="115"/>
      <c r="E803" s="32"/>
      <c r="F803"/>
    </row>
    <row r="804" spans="1:6" s="33" customFormat="1" ht="15.75">
      <c r="A804" s="162"/>
      <c r="B804" s="152"/>
      <c r="C804" s="115"/>
      <c r="D804" s="115"/>
      <c r="E804" s="32"/>
      <c r="F804"/>
    </row>
    <row r="805" spans="1:6" s="33" customFormat="1" ht="15.75">
      <c r="A805" s="162"/>
      <c r="B805" s="152"/>
      <c r="C805" s="115"/>
      <c r="D805" s="115"/>
      <c r="E805" s="32"/>
      <c r="F805"/>
    </row>
    <row r="806" spans="1:6" s="33" customFormat="1" ht="15.75">
      <c r="A806" s="162"/>
      <c r="B806" s="152"/>
      <c r="C806" s="115"/>
      <c r="D806" s="115"/>
      <c r="E806" s="32"/>
      <c r="F806"/>
    </row>
    <row r="807" spans="1:6" s="33" customFormat="1" ht="15.75">
      <c r="A807" s="162"/>
      <c r="B807" s="152"/>
      <c r="C807" s="115"/>
      <c r="D807" s="115"/>
      <c r="E807" s="32"/>
      <c r="F807"/>
    </row>
    <row r="808" spans="1:6" s="33" customFormat="1" ht="15.75">
      <c r="A808" s="162"/>
      <c r="B808" s="152"/>
      <c r="C808" s="115"/>
      <c r="D808" s="115"/>
      <c r="E808" s="32"/>
      <c r="F808"/>
    </row>
    <row r="809" spans="1:6" s="33" customFormat="1" ht="15.75">
      <c r="A809" s="162"/>
      <c r="B809" s="152"/>
      <c r="C809" s="115"/>
      <c r="D809" s="115"/>
      <c r="E809" s="32"/>
      <c r="F809"/>
    </row>
    <row r="810" spans="1:6" s="33" customFormat="1" ht="15.75">
      <c r="A810" s="162"/>
      <c r="B810" s="152"/>
      <c r="C810" s="115"/>
      <c r="D810" s="115"/>
      <c r="E810" s="32"/>
      <c r="F810"/>
    </row>
    <row r="811" spans="1:6" s="33" customFormat="1" ht="15.75">
      <c r="A811" s="162"/>
      <c r="B811" s="152"/>
      <c r="C811" s="115"/>
      <c r="D811" s="115"/>
      <c r="E811" s="32"/>
      <c r="F811"/>
    </row>
    <row r="812" spans="1:6" s="33" customFormat="1" ht="15.75">
      <c r="A812" s="162"/>
      <c r="B812" s="152"/>
      <c r="C812" s="115"/>
      <c r="D812" s="115"/>
      <c r="E812" s="32"/>
      <c r="F812"/>
    </row>
    <row r="813" spans="1:6" s="33" customFormat="1" ht="15.75">
      <c r="A813" s="162"/>
      <c r="B813" s="152"/>
      <c r="C813" s="115"/>
      <c r="D813" s="115"/>
      <c r="E813" s="32"/>
      <c r="F813"/>
    </row>
    <row r="814" spans="1:6" s="33" customFormat="1" ht="15.75">
      <c r="A814" s="162"/>
      <c r="B814" s="152"/>
      <c r="C814" s="115"/>
      <c r="D814" s="115"/>
      <c r="E814" s="32"/>
      <c r="F814"/>
    </row>
    <row r="815" spans="1:6" s="33" customFormat="1" ht="15.75">
      <c r="A815" s="162"/>
      <c r="B815" s="152"/>
      <c r="C815" s="115"/>
      <c r="D815" s="115"/>
      <c r="E815" s="32"/>
      <c r="F815"/>
    </row>
    <row r="816" spans="1:6" s="33" customFormat="1" ht="15.75">
      <c r="A816" s="162"/>
      <c r="B816" s="152"/>
      <c r="C816" s="115"/>
      <c r="D816" s="115"/>
      <c r="E816" s="32"/>
      <c r="F816"/>
    </row>
    <row r="817" spans="1:6" s="33" customFormat="1" ht="15.75">
      <c r="A817" s="162"/>
      <c r="B817" s="152"/>
      <c r="C817" s="115"/>
      <c r="D817" s="115"/>
      <c r="E817" s="32"/>
      <c r="F817"/>
    </row>
    <row r="818" spans="1:6" s="33" customFormat="1" ht="15.75">
      <c r="A818" s="162"/>
      <c r="B818" s="152"/>
      <c r="C818" s="115"/>
      <c r="D818" s="115"/>
      <c r="E818" s="32"/>
      <c r="F818"/>
    </row>
    <row r="819" spans="1:6" s="33" customFormat="1" ht="15.75">
      <c r="A819" s="162"/>
      <c r="B819" s="152"/>
      <c r="C819" s="115"/>
      <c r="D819" s="115"/>
      <c r="E819" s="32"/>
      <c r="F819"/>
    </row>
    <row r="820" spans="1:6" s="33" customFormat="1" ht="15.75">
      <c r="A820" s="162"/>
      <c r="B820" s="152"/>
      <c r="C820" s="115"/>
      <c r="D820" s="115"/>
      <c r="E820" s="32"/>
      <c r="F820"/>
    </row>
    <row r="821" spans="1:6" s="33" customFormat="1" ht="15.75">
      <c r="A821" s="162"/>
      <c r="B821" s="152"/>
      <c r="C821" s="115"/>
      <c r="D821" s="115"/>
      <c r="E821" s="32"/>
      <c r="F821"/>
    </row>
    <row r="822" spans="1:6" s="33" customFormat="1" ht="15.75">
      <c r="A822" s="162"/>
      <c r="B822" s="152"/>
      <c r="C822" s="115"/>
      <c r="D822" s="115"/>
      <c r="E822" s="32"/>
      <c r="F822"/>
    </row>
    <row r="823" spans="1:6" s="33" customFormat="1" ht="15.75">
      <c r="A823" s="162"/>
      <c r="B823" s="152"/>
      <c r="C823" s="115"/>
      <c r="D823" s="115"/>
      <c r="E823" s="32"/>
      <c r="F823"/>
    </row>
    <row r="824" spans="1:6" s="33" customFormat="1" ht="15.75">
      <c r="A824" s="162"/>
      <c r="B824" s="152"/>
      <c r="C824" s="115"/>
      <c r="D824" s="115"/>
      <c r="E824" s="32"/>
      <c r="F824"/>
    </row>
    <row r="825" spans="1:6" s="33" customFormat="1" ht="15.75">
      <c r="A825" s="162"/>
      <c r="B825" s="152"/>
      <c r="C825" s="115"/>
      <c r="D825" s="115"/>
      <c r="E825" s="32"/>
      <c r="F825"/>
    </row>
    <row r="826" spans="1:6" s="33" customFormat="1" ht="15.75">
      <c r="A826" s="162"/>
      <c r="B826" s="152"/>
      <c r="C826" s="115"/>
      <c r="D826" s="115"/>
      <c r="E826" s="32"/>
      <c r="F826"/>
    </row>
    <row r="827" spans="1:6" s="33" customFormat="1" ht="15.75">
      <c r="A827" s="162"/>
      <c r="B827" s="152"/>
      <c r="C827" s="115"/>
      <c r="D827" s="115"/>
      <c r="E827" s="32"/>
      <c r="F827"/>
    </row>
    <row r="828" spans="1:6" s="33" customFormat="1" ht="15.75">
      <c r="A828" s="162"/>
      <c r="B828" s="152"/>
      <c r="C828" s="115"/>
      <c r="D828" s="115"/>
      <c r="E828" s="32"/>
      <c r="F828"/>
    </row>
    <row r="829" spans="1:6" s="33" customFormat="1" ht="15.75">
      <c r="A829" s="162"/>
      <c r="B829" s="152"/>
      <c r="C829" s="115"/>
      <c r="D829" s="115"/>
      <c r="E829" s="32"/>
      <c r="F829"/>
    </row>
    <row r="830" spans="1:6" s="33" customFormat="1" ht="15.75">
      <c r="A830" s="162"/>
      <c r="B830" s="152"/>
      <c r="C830" s="115"/>
      <c r="D830" s="115"/>
      <c r="E830" s="32"/>
      <c r="F830"/>
    </row>
    <row r="831" spans="1:6" s="33" customFormat="1" ht="15.75">
      <c r="A831" s="162"/>
      <c r="B831" s="152"/>
      <c r="C831" s="115"/>
      <c r="D831" s="115"/>
      <c r="E831" s="32"/>
      <c r="F831"/>
    </row>
    <row r="832" spans="1:6" s="33" customFormat="1" ht="15.75">
      <c r="A832" s="162"/>
      <c r="B832" s="152"/>
      <c r="C832" s="115"/>
      <c r="D832" s="115"/>
      <c r="E832" s="32"/>
      <c r="F832"/>
    </row>
    <row r="833" spans="1:6" s="33" customFormat="1" ht="15.75">
      <c r="A833" s="162"/>
      <c r="B833" s="152"/>
      <c r="C833" s="115"/>
      <c r="D833" s="115"/>
      <c r="E833" s="32"/>
      <c r="F833"/>
    </row>
    <row r="834" spans="1:6" s="33" customFormat="1" ht="15.75">
      <c r="A834" s="162"/>
      <c r="B834" s="152"/>
      <c r="C834" s="115"/>
      <c r="D834" s="115"/>
      <c r="E834" s="32"/>
      <c r="F834"/>
    </row>
    <row r="835" spans="1:6" s="33" customFormat="1" ht="15.75">
      <c r="A835" s="162"/>
      <c r="B835" s="152"/>
      <c r="C835" s="115"/>
      <c r="D835" s="115"/>
      <c r="E835" s="32"/>
      <c r="F835"/>
    </row>
    <row r="836" spans="1:6" s="33" customFormat="1" ht="15.75">
      <c r="A836" s="162"/>
      <c r="B836" s="152"/>
      <c r="C836" s="115"/>
      <c r="D836" s="115"/>
      <c r="E836" s="32"/>
      <c r="F836"/>
    </row>
    <row r="837" spans="1:6" s="33" customFormat="1" ht="15.75">
      <c r="A837" s="162"/>
      <c r="B837" s="152"/>
      <c r="C837" s="115"/>
      <c r="D837" s="115"/>
      <c r="E837" s="32"/>
      <c r="F837"/>
    </row>
    <row r="838" spans="1:6" s="33" customFormat="1" ht="15.75">
      <c r="A838" s="162"/>
      <c r="B838" s="152"/>
      <c r="C838" s="115"/>
      <c r="D838" s="115"/>
      <c r="E838" s="32"/>
      <c r="F838"/>
    </row>
    <row r="839" spans="1:6" s="33" customFormat="1" ht="15.75">
      <c r="A839" s="162"/>
      <c r="B839" s="152"/>
      <c r="C839" s="115"/>
      <c r="D839" s="115"/>
      <c r="E839" s="32"/>
      <c r="F839"/>
    </row>
    <row r="840" spans="1:6" s="33" customFormat="1" ht="15.75">
      <c r="A840" s="162"/>
      <c r="B840" s="152"/>
      <c r="C840" s="115"/>
      <c r="D840" s="115"/>
      <c r="E840" s="32"/>
      <c r="F840"/>
    </row>
    <row r="841" spans="1:6" s="33" customFormat="1" ht="15.75">
      <c r="A841" s="162"/>
      <c r="B841" s="152"/>
      <c r="C841" s="115"/>
      <c r="D841" s="115"/>
      <c r="E841" s="32"/>
      <c r="F841"/>
    </row>
    <row r="842" spans="1:6" s="33" customFormat="1" ht="15.75">
      <c r="A842" s="162"/>
      <c r="B842" s="152"/>
      <c r="C842" s="115"/>
      <c r="D842" s="115"/>
      <c r="E842" s="32"/>
      <c r="F842"/>
    </row>
    <row r="843" spans="1:6" s="33" customFormat="1" ht="15.75">
      <c r="A843" s="162"/>
      <c r="B843" s="152"/>
      <c r="C843" s="115"/>
      <c r="D843" s="115"/>
      <c r="E843" s="32"/>
      <c r="F843"/>
    </row>
    <row r="844" spans="1:6" s="33" customFormat="1" ht="15.75">
      <c r="A844" s="162"/>
      <c r="B844" s="152"/>
      <c r="C844" s="115"/>
      <c r="D844" s="115"/>
      <c r="E844" s="32"/>
      <c r="F844"/>
    </row>
    <row r="845" spans="1:6" s="33" customFormat="1" ht="15.75">
      <c r="A845" s="162"/>
      <c r="B845" s="152"/>
      <c r="C845" s="115"/>
      <c r="D845" s="115"/>
      <c r="E845" s="32"/>
      <c r="F845"/>
    </row>
    <row r="846" spans="1:6" s="33" customFormat="1" ht="15.75">
      <c r="A846" s="162"/>
      <c r="B846" s="152"/>
      <c r="C846" s="115"/>
      <c r="D846" s="115"/>
      <c r="E846" s="32"/>
      <c r="F846"/>
    </row>
    <row r="847" spans="1:6" s="33" customFormat="1" ht="15.75">
      <c r="A847" s="162"/>
      <c r="B847" s="152"/>
      <c r="C847" s="115"/>
      <c r="D847" s="115"/>
      <c r="E847" s="32"/>
      <c r="F847"/>
    </row>
    <row r="848" spans="1:6" s="33" customFormat="1" ht="15.75">
      <c r="A848" s="162"/>
      <c r="B848" s="152"/>
      <c r="C848" s="115"/>
      <c r="D848" s="115"/>
      <c r="E848" s="32"/>
      <c r="F848"/>
    </row>
    <row r="849" spans="1:6" s="33" customFormat="1" ht="15.75">
      <c r="A849" s="162"/>
      <c r="B849" s="152"/>
      <c r="C849" s="115"/>
      <c r="D849" s="115"/>
      <c r="E849" s="32"/>
      <c r="F849"/>
    </row>
    <row r="850" spans="1:6" s="33" customFormat="1" ht="15.75">
      <c r="A850" s="162"/>
      <c r="B850" s="152"/>
      <c r="C850" s="115"/>
      <c r="D850" s="115"/>
      <c r="E850" s="32"/>
      <c r="F850"/>
    </row>
    <row r="851" spans="1:6" s="33" customFormat="1" ht="15.75">
      <c r="A851" s="162"/>
      <c r="B851" s="152"/>
      <c r="C851" s="115"/>
      <c r="D851" s="115"/>
      <c r="E851" s="32"/>
      <c r="F851"/>
    </row>
    <row r="852" spans="1:6" s="33" customFormat="1" ht="15.75">
      <c r="A852" s="162"/>
      <c r="B852" s="152"/>
      <c r="C852" s="115"/>
      <c r="D852" s="115"/>
      <c r="E852" s="32"/>
      <c r="F852"/>
    </row>
    <row r="853" spans="1:6" s="33" customFormat="1" ht="15.75">
      <c r="A853" s="162"/>
      <c r="B853" s="152"/>
      <c r="C853" s="115"/>
      <c r="D853" s="115"/>
      <c r="E853" s="32"/>
      <c r="F853"/>
    </row>
    <row r="854" spans="1:6" s="33" customFormat="1" ht="15.75">
      <c r="A854" s="162"/>
      <c r="B854" s="152"/>
      <c r="C854" s="115"/>
      <c r="D854" s="115"/>
      <c r="E854" s="32"/>
      <c r="F854"/>
    </row>
    <row r="855" spans="1:6" s="33" customFormat="1" ht="15.75">
      <c r="A855" s="162"/>
      <c r="B855" s="152"/>
      <c r="C855" s="115"/>
      <c r="D855" s="115"/>
      <c r="E855" s="32"/>
      <c r="F855"/>
    </row>
    <row r="856" spans="1:6" s="33" customFormat="1" ht="15.75">
      <c r="A856" s="162"/>
      <c r="B856" s="152"/>
      <c r="C856" s="115"/>
      <c r="D856" s="115"/>
      <c r="E856" s="32"/>
      <c r="F856"/>
    </row>
    <row r="857" spans="1:6" s="33" customFormat="1" ht="15.75">
      <c r="A857" s="162"/>
      <c r="B857" s="152"/>
      <c r="C857" s="115"/>
      <c r="D857" s="115"/>
      <c r="E857" s="32"/>
      <c r="F857"/>
    </row>
    <row r="858" spans="1:6" s="33" customFormat="1" ht="15.75">
      <c r="A858" s="162"/>
      <c r="B858" s="152"/>
      <c r="C858" s="115"/>
      <c r="D858" s="115"/>
      <c r="E858" s="32"/>
      <c r="F858"/>
    </row>
    <row r="859" spans="1:6" s="33" customFormat="1" ht="15.75">
      <c r="A859" s="162"/>
      <c r="B859" s="152"/>
      <c r="C859" s="115"/>
      <c r="D859" s="115"/>
      <c r="E859" s="32"/>
      <c r="F859"/>
    </row>
    <row r="860" spans="1:6" s="33" customFormat="1" ht="15.75">
      <c r="A860" s="162"/>
      <c r="B860" s="152"/>
      <c r="C860" s="115"/>
      <c r="D860" s="115"/>
      <c r="E860" s="32"/>
      <c r="F860"/>
    </row>
    <row r="861" spans="1:6" s="33" customFormat="1" ht="15.75">
      <c r="A861" s="162"/>
      <c r="B861" s="152"/>
      <c r="C861" s="115"/>
      <c r="D861" s="115"/>
      <c r="E861" s="32"/>
      <c r="F861"/>
    </row>
    <row r="862" spans="1:6" s="33" customFormat="1" ht="15.75">
      <c r="A862" s="162"/>
      <c r="B862" s="152"/>
      <c r="C862" s="115"/>
      <c r="D862" s="115"/>
      <c r="E862" s="32"/>
      <c r="F862"/>
    </row>
    <row r="863" spans="1:6" s="33" customFormat="1" ht="15.75">
      <c r="A863" s="162"/>
      <c r="B863" s="152"/>
      <c r="C863" s="115"/>
      <c r="D863" s="115"/>
      <c r="E863" s="32"/>
      <c r="F863"/>
    </row>
    <row r="864" spans="1:6" s="33" customFormat="1" ht="15.75">
      <c r="A864" s="162"/>
      <c r="B864" s="152"/>
      <c r="C864" s="115"/>
      <c r="D864" s="115"/>
      <c r="E864" s="32"/>
      <c r="F864"/>
    </row>
    <row r="865" spans="1:6" s="33" customFormat="1" ht="15.75">
      <c r="A865" s="162"/>
      <c r="B865" s="152"/>
      <c r="C865" s="115"/>
      <c r="D865" s="115"/>
      <c r="E865" s="32"/>
      <c r="F865"/>
    </row>
    <row r="866" spans="1:6" s="33" customFormat="1" ht="15.75">
      <c r="A866" s="162"/>
      <c r="B866" s="152"/>
      <c r="C866" s="115"/>
      <c r="D866" s="115"/>
      <c r="E866" s="32"/>
      <c r="F866"/>
    </row>
    <row r="867" spans="1:6" s="33" customFormat="1" ht="15.75">
      <c r="A867" s="162"/>
      <c r="B867" s="152"/>
      <c r="C867" s="115"/>
      <c r="D867" s="115"/>
      <c r="E867" s="32"/>
      <c r="F867"/>
    </row>
    <row r="868" spans="1:6" s="33" customFormat="1" ht="15.75">
      <c r="A868" s="162"/>
      <c r="B868" s="152"/>
      <c r="C868" s="115"/>
      <c r="D868" s="115"/>
      <c r="E868" s="32"/>
      <c r="F868"/>
    </row>
    <row r="869" spans="1:6" s="33" customFormat="1" ht="15.75">
      <c r="A869" s="162"/>
      <c r="B869" s="152"/>
      <c r="C869" s="115"/>
      <c r="D869" s="115"/>
      <c r="E869" s="32"/>
      <c r="F869"/>
    </row>
    <row r="870" spans="1:6" s="33" customFormat="1" ht="15.75">
      <c r="A870" s="162"/>
      <c r="B870" s="152"/>
      <c r="C870" s="115"/>
      <c r="D870" s="115"/>
      <c r="E870" s="32"/>
      <c r="F870"/>
    </row>
    <row r="871" spans="1:6" s="33" customFormat="1" ht="15.75">
      <c r="A871" s="162"/>
      <c r="B871" s="152"/>
      <c r="C871" s="115"/>
      <c r="D871" s="115"/>
      <c r="E871" s="32"/>
      <c r="F871"/>
    </row>
    <row r="872" spans="1:6" s="33" customFormat="1" ht="15.75">
      <c r="A872" s="162"/>
      <c r="B872" s="152"/>
      <c r="C872" s="115"/>
      <c r="D872" s="115"/>
      <c r="E872" s="32"/>
      <c r="F872"/>
    </row>
    <row r="873" spans="1:6" s="33" customFormat="1" ht="15.75">
      <c r="A873" s="162"/>
      <c r="B873" s="152"/>
      <c r="C873" s="115"/>
      <c r="D873" s="115"/>
      <c r="E873" s="32"/>
      <c r="F873"/>
    </row>
    <row r="874" spans="1:6" s="33" customFormat="1" ht="15.75">
      <c r="A874" s="162"/>
      <c r="B874" s="152"/>
      <c r="C874" s="115"/>
      <c r="D874" s="115"/>
      <c r="E874" s="32"/>
      <c r="F874"/>
    </row>
    <row r="875" spans="1:6" s="33" customFormat="1" ht="15.75">
      <c r="A875" s="162"/>
      <c r="B875" s="152"/>
      <c r="C875" s="115"/>
      <c r="D875" s="115"/>
      <c r="E875" s="32"/>
      <c r="F875"/>
    </row>
    <row r="876" spans="1:6" s="33" customFormat="1" ht="15.75">
      <c r="A876" s="162"/>
      <c r="B876" s="152"/>
      <c r="C876" s="115"/>
      <c r="D876" s="115"/>
      <c r="E876" s="32"/>
      <c r="F876"/>
    </row>
    <row r="877" spans="1:6" s="33" customFormat="1" ht="15.75">
      <c r="A877" s="162"/>
      <c r="B877" s="152"/>
      <c r="C877" s="115"/>
      <c r="D877" s="115"/>
      <c r="E877" s="32"/>
      <c r="F877"/>
    </row>
    <row r="878" spans="1:6" s="33" customFormat="1" ht="15.75">
      <c r="A878" s="162"/>
      <c r="B878" s="152"/>
      <c r="C878" s="115"/>
      <c r="D878" s="115"/>
      <c r="E878" s="32"/>
      <c r="F878"/>
    </row>
    <row r="879" spans="1:6" s="33" customFormat="1" ht="15.75">
      <c r="A879" s="162"/>
      <c r="B879" s="152"/>
      <c r="C879" s="115"/>
      <c r="D879" s="115"/>
      <c r="E879" s="32"/>
      <c r="F879"/>
    </row>
    <row r="880" spans="1:6" s="33" customFormat="1" ht="15.75">
      <c r="A880" s="162"/>
      <c r="B880" s="152"/>
      <c r="C880" s="115"/>
      <c r="D880" s="115"/>
      <c r="E880" s="32"/>
      <c r="F880"/>
    </row>
    <row r="881" spans="1:6" s="33" customFormat="1" ht="15.75">
      <c r="A881" s="162"/>
      <c r="B881" s="152"/>
      <c r="C881" s="115"/>
      <c r="D881" s="115"/>
      <c r="E881" s="32"/>
      <c r="F881"/>
    </row>
    <row r="882" spans="1:6" s="33" customFormat="1" ht="15.75">
      <c r="A882" s="162"/>
      <c r="B882" s="152"/>
      <c r="C882" s="115"/>
      <c r="D882" s="115"/>
      <c r="E882" s="32"/>
      <c r="F882"/>
    </row>
    <row r="883" spans="1:6" s="33" customFormat="1" ht="15.75">
      <c r="A883" s="162"/>
      <c r="B883" s="152"/>
      <c r="C883" s="115"/>
      <c r="D883" s="115"/>
      <c r="E883" s="32"/>
      <c r="F883"/>
    </row>
    <row r="884" spans="1:6" s="33" customFormat="1" ht="15.75">
      <c r="A884" s="162"/>
      <c r="B884" s="152"/>
      <c r="C884" s="115"/>
      <c r="D884" s="115"/>
      <c r="E884" s="32"/>
      <c r="F884"/>
    </row>
    <row r="885" spans="1:6" s="33" customFormat="1" ht="15.75">
      <c r="A885" s="162"/>
      <c r="B885" s="152"/>
      <c r="C885" s="115"/>
      <c r="D885" s="115"/>
      <c r="E885" s="32"/>
      <c r="F885"/>
    </row>
    <row r="886" spans="1:6" s="33" customFormat="1" ht="15.75">
      <c r="A886" s="162"/>
      <c r="B886" s="152"/>
      <c r="C886" s="115"/>
      <c r="D886" s="115"/>
      <c r="E886" s="32"/>
      <c r="F886"/>
    </row>
    <row r="887" spans="1:6" s="33" customFormat="1" ht="15.75">
      <c r="A887" s="162"/>
      <c r="B887" s="152"/>
      <c r="C887" s="115"/>
      <c r="D887" s="115"/>
      <c r="E887" s="32"/>
      <c r="F887"/>
    </row>
    <row r="888" spans="1:6" s="33" customFormat="1" ht="15.75">
      <c r="A888" s="162"/>
      <c r="B888" s="152"/>
      <c r="C888" s="115"/>
      <c r="D888" s="115"/>
      <c r="E888" s="32"/>
      <c r="F888"/>
    </row>
    <row r="889" spans="1:6" s="33" customFormat="1" ht="15.75">
      <c r="A889" s="162"/>
      <c r="B889" s="152"/>
      <c r="C889" s="115"/>
      <c r="D889" s="115"/>
      <c r="E889" s="32"/>
      <c r="F889"/>
    </row>
    <row r="890" spans="1:6" s="33" customFormat="1" ht="15.75">
      <c r="A890" s="162"/>
      <c r="B890" s="152"/>
      <c r="C890" s="115"/>
      <c r="D890" s="115"/>
      <c r="E890" s="32"/>
      <c r="F890"/>
    </row>
    <row r="891" spans="1:6" s="33" customFormat="1" ht="15.75">
      <c r="A891" s="162"/>
      <c r="B891" s="152"/>
      <c r="C891" s="115"/>
      <c r="D891" s="115"/>
      <c r="E891" s="32"/>
      <c r="F891"/>
    </row>
    <row r="892" spans="1:6" s="33" customFormat="1" ht="15.75">
      <c r="A892" s="162"/>
      <c r="B892" s="152"/>
      <c r="C892" s="115"/>
      <c r="D892" s="115"/>
      <c r="E892" s="32"/>
      <c r="F892"/>
    </row>
    <row r="893" spans="1:6" s="33" customFormat="1" ht="15.75">
      <c r="A893" s="162"/>
      <c r="B893" s="152"/>
      <c r="C893" s="115"/>
      <c r="D893" s="115"/>
      <c r="E893" s="32"/>
      <c r="F893"/>
    </row>
    <row r="894" spans="1:6" s="33" customFormat="1" ht="15.75">
      <c r="A894" s="162"/>
      <c r="B894" s="152"/>
      <c r="C894" s="115"/>
      <c r="D894" s="115"/>
      <c r="E894" s="32"/>
      <c r="F894"/>
    </row>
    <row r="895" spans="1:6" s="33" customFormat="1" ht="15.75">
      <c r="A895" s="162"/>
      <c r="B895" s="152"/>
      <c r="C895" s="115"/>
      <c r="D895" s="115"/>
      <c r="E895" s="32"/>
      <c r="F895"/>
    </row>
    <row r="896" spans="1:6" s="33" customFormat="1" ht="15.75">
      <c r="A896" s="162"/>
      <c r="B896" s="152"/>
      <c r="C896" s="115"/>
      <c r="D896" s="115"/>
      <c r="E896" s="32"/>
      <c r="F896"/>
    </row>
    <row r="897" spans="1:6" s="33" customFormat="1" ht="15.75">
      <c r="A897" s="162"/>
      <c r="B897" s="152"/>
      <c r="C897" s="115"/>
      <c r="D897" s="115"/>
      <c r="E897" s="32"/>
      <c r="F897"/>
    </row>
    <row r="898" spans="1:6" s="33" customFormat="1" ht="15.75">
      <c r="A898" s="162"/>
      <c r="B898" s="152"/>
      <c r="C898" s="115"/>
      <c r="D898" s="115"/>
      <c r="E898" s="32"/>
      <c r="F898"/>
    </row>
    <row r="899" spans="1:6" s="33" customFormat="1" ht="15.75">
      <c r="A899" s="162"/>
      <c r="B899" s="152"/>
      <c r="C899" s="115"/>
      <c r="D899" s="115"/>
      <c r="E899" s="32"/>
      <c r="F899"/>
    </row>
    <row r="900" spans="1:6" s="33" customFormat="1" ht="15.75">
      <c r="A900" s="162"/>
      <c r="B900" s="152"/>
      <c r="C900" s="115"/>
      <c r="D900" s="115"/>
      <c r="E900" s="32"/>
      <c r="F900"/>
    </row>
    <row r="901" spans="1:6" s="33" customFormat="1" ht="15.75">
      <c r="A901" s="162"/>
      <c r="B901" s="152"/>
      <c r="C901" s="115"/>
      <c r="D901" s="115"/>
      <c r="E901" s="32"/>
      <c r="F901"/>
    </row>
    <row r="902" spans="1:6" s="33" customFormat="1" ht="15.75">
      <c r="A902" s="162"/>
      <c r="B902" s="152"/>
      <c r="C902" s="115"/>
      <c r="D902" s="115"/>
      <c r="E902" s="32"/>
      <c r="F902"/>
    </row>
    <row r="903" spans="1:6" s="33" customFormat="1" ht="15.75">
      <c r="A903" s="162"/>
      <c r="B903" s="152"/>
      <c r="C903" s="115"/>
      <c r="D903" s="115"/>
      <c r="E903" s="32"/>
      <c r="F903"/>
    </row>
    <row r="904" spans="1:6" s="33" customFormat="1" ht="15.75">
      <c r="A904" s="162"/>
      <c r="B904" s="152"/>
      <c r="C904" s="115"/>
      <c r="D904" s="115"/>
      <c r="E904" s="32"/>
      <c r="F904"/>
    </row>
    <row r="905" spans="1:6" s="33" customFormat="1" ht="15.75">
      <c r="A905" s="162"/>
      <c r="B905" s="152"/>
      <c r="C905" s="115"/>
      <c r="D905" s="115"/>
      <c r="E905" s="32"/>
      <c r="F905"/>
    </row>
    <row r="906" spans="1:6" s="33" customFormat="1" ht="15.75">
      <c r="A906" s="162"/>
      <c r="B906" s="152"/>
      <c r="C906" s="115"/>
      <c r="D906" s="115"/>
      <c r="E906" s="32"/>
      <c r="F906"/>
    </row>
    <row r="907" spans="1:6" s="33" customFormat="1" ht="15.75">
      <c r="A907" s="162"/>
      <c r="B907" s="152"/>
      <c r="C907" s="115"/>
      <c r="D907" s="115"/>
      <c r="E907" s="32"/>
      <c r="F907"/>
    </row>
    <row r="908" spans="1:6" s="33" customFormat="1" ht="15.75">
      <c r="A908" s="162"/>
      <c r="B908" s="152"/>
      <c r="C908" s="115"/>
      <c r="D908" s="115"/>
      <c r="E908" s="32"/>
      <c r="F908"/>
    </row>
    <row r="909" spans="1:6" s="33" customFormat="1" ht="15.75">
      <c r="A909" s="162"/>
      <c r="B909" s="152"/>
      <c r="C909" s="115"/>
      <c r="D909" s="115"/>
      <c r="E909" s="32"/>
      <c r="F909"/>
    </row>
    <row r="910" spans="1:6" s="33" customFormat="1" ht="15.75">
      <c r="A910" s="162"/>
      <c r="B910" s="152"/>
      <c r="C910" s="115"/>
      <c r="D910" s="115"/>
      <c r="E910" s="32"/>
      <c r="F910"/>
    </row>
    <row r="911" spans="1:6" s="33" customFormat="1" ht="15.75">
      <c r="A911" s="162"/>
      <c r="B911" s="152"/>
      <c r="C911" s="115"/>
      <c r="D911" s="115"/>
      <c r="E911" s="32"/>
      <c r="F911"/>
    </row>
    <row r="912" spans="1:6" s="33" customFormat="1" ht="15.75">
      <c r="A912" s="162"/>
      <c r="B912" s="152"/>
      <c r="C912" s="115"/>
      <c r="D912" s="115"/>
      <c r="E912" s="32"/>
      <c r="F912"/>
    </row>
    <row r="913" spans="1:6" s="33" customFormat="1" ht="15.75">
      <c r="A913" s="162"/>
      <c r="B913" s="152"/>
      <c r="C913" s="115"/>
      <c r="D913" s="115"/>
      <c r="E913" s="32"/>
      <c r="F913"/>
    </row>
    <row r="914" spans="1:6" s="33" customFormat="1" ht="15.75">
      <c r="A914" s="162"/>
      <c r="B914" s="152"/>
      <c r="C914" s="115"/>
      <c r="D914" s="115"/>
      <c r="E914" s="32"/>
      <c r="F914"/>
    </row>
    <row r="915" spans="1:6" s="33" customFormat="1" ht="15.75">
      <c r="A915" s="162"/>
      <c r="B915" s="152"/>
      <c r="C915" s="115"/>
      <c r="D915" s="115"/>
      <c r="E915" s="32"/>
      <c r="F915"/>
    </row>
    <row r="916" spans="1:6" s="33" customFormat="1" ht="15.75">
      <c r="A916" s="162"/>
      <c r="B916" s="152"/>
      <c r="C916" s="115"/>
      <c r="D916" s="115"/>
      <c r="E916" s="32"/>
      <c r="F916"/>
    </row>
    <row r="917" spans="1:6" s="33" customFormat="1" ht="15.75">
      <c r="A917" s="162"/>
      <c r="B917" s="152"/>
      <c r="C917" s="115"/>
      <c r="D917" s="115"/>
      <c r="E917" s="32"/>
      <c r="F917"/>
    </row>
    <row r="918" spans="1:6" s="33" customFormat="1" ht="15.75">
      <c r="A918" s="162"/>
      <c r="B918" s="152"/>
      <c r="C918" s="115"/>
      <c r="D918" s="115"/>
      <c r="E918" s="32"/>
      <c r="F918"/>
    </row>
    <row r="919" spans="1:6" s="33" customFormat="1" ht="15.75">
      <c r="A919" s="162"/>
      <c r="B919" s="152"/>
      <c r="C919" s="115"/>
      <c r="D919" s="115"/>
      <c r="E919" s="32"/>
      <c r="F919"/>
    </row>
    <row r="920" spans="1:6" s="33" customFormat="1" ht="15.75">
      <c r="A920" s="162"/>
      <c r="B920" s="152"/>
      <c r="C920" s="115"/>
      <c r="D920" s="115"/>
      <c r="E920" s="32"/>
      <c r="F920"/>
    </row>
    <row r="921" spans="1:6" s="33" customFormat="1" ht="15.75">
      <c r="A921" s="162"/>
      <c r="B921" s="152"/>
      <c r="C921" s="115"/>
      <c r="D921" s="115"/>
      <c r="E921" s="32"/>
      <c r="F921"/>
    </row>
    <row r="922" spans="1:6" s="33" customFormat="1" ht="15.75">
      <c r="A922" s="162"/>
      <c r="B922" s="152"/>
      <c r="C922" s="115"/>
      <c r="D922" s="115"/>
      <c r="E922" s="32"/>
      <c r="F922"/>
    </row>
    <row r="923" spans="1:6" s="33" customFormat="1" ht="15.75">
      <c r="A923" s="162"/>
      <c r="B923" s="152"/>
      <c r="C923" s="115"/>
      <c r="D923" s="115"/>
      <c r="E923" s="32"/>
      <c r="F923"/>
    </row>
    <row r="924" spans="1:6" s="33" customFormat="1" ht="15.75">
      <c r="A924" s="162"/>
      <c r="B924" s="152"/>
      <c r="C924" s="115"/>
      <c r="D924" s="115"/>
      <c r="E924" s="32"/>
      <c r="F924"/>
    </row>
    <row r="925" spans="1:6" s="33" customFormat="1" ht="15.75">
      <c r="A925" s="162"/>
      <c r="B925" s="152"/>
      <c r="C925" s="115"/>
      <c r="D925" s="115"/>
      <c r="E925" s="32"/>
      <c r="F925"/>
    </row>
    <row r="926" spans="1:6" s="33" customFormat="1" ht="15.75">
      <c r="A926" s="162"/>
      <c r="B926" s="152"/>
      <c r="C926" s="115"/>
      <c r="D926" s="115"/>
      <c r="E926" s="32"/>
      <c r="F926"/>
    </row>
    <row r="927" spans="1:6" s="33" customFormat="1" ht="15.75">
      <c r="A927" s="162"/>
      <c r="B927" s="152"/>
      <c r="C927" s="115"/>
      <c r="D927" s="115"/>
      <c r="E927" s="32"/>
      <c r="F927"/>
    </row>
    <row r="928" spans="1:6" s="33" customFormat="1" ht="15.75">
      <c r="A928" s="162"/>
      <c r="B928" s="152"/>
      <c r="C928" s="115"/>
      <c r="D928" s="115"/>
      <c r="E928" s="32"/>
      <c r="F928"/>
    </row>
    <row r="929" spans="1:6" s="33" customFormat="1" ht="15.75">
      <c r="A929" s="162"/>
      <c r="B929" s="152"/>
      <c r="C929" s="115"/>
      <c r="D929" s="115"/>
      <c r="E929" s="32"/>
      <c r="F929"/>
    </row>
    <row r="930" spans="1:6" s="33" customFormat="1" ht="15.75">
      <c r="A930" s="162"/>
      <c r="B930" s="152"/>
      <c r="C930" s="115"/>
      <c r="D930" s="115"/>
      <c r="E930" s="32"/>
      <c r="F930"/>
    </row>
    <row r="931" spans="1:6" s="33" customFormat="1" ht="15.75">
      <c r="A931" s="162"/>
      <c r="B931" s="152"/>
      <c r="C931" s="115"/>
      <c r="D931" s="115"/>
      <c r="E931" s="32"/>
      <c r="F931"/>
    </row>
    <row r="932" spans="1:6" s="33" customFormat="1" ht="15.75">
      <c r="A932" s="162"/>
      <c r="B932" s="152"/>
      <c r="C932" s="115"/>
      <c r="D932" s="115"/>
      <c r="E932" s="32"/>
      <c r="F932"/>
    </row>
    <row r="933" spans="1:6" s="33" customFormat="1" ht="15.75">
      <c r="A933" s="162"/>
      <c r="B933" s="152"/>
      <c r="C933" s="115"/>
      <c r="D933" s="115"/>
      <c r="E933" s="32"/>
      <c r="F933"/>
    </row>
    <row r="934" spans="1:6" s="33" customFormat="1" ht="15.75">
      <c r="A934" s="162"/>
      <c r="B934" s="152"/>
      <c r="C934" s="115"/>
      <c r="D934" s="115"/>
      <c r="E934" s="32"/>
      <c r="F934"/>
    </row>
    <row r="935" spans="1:6" s="33" customFormat="1" ht="15.75">
      <c r="A935" s="162"/>
      <c r="B935" s="152"/>
      <c r="C935" s="115"/>
      <c r="D935" s="115"/>
      <c r="E935" s="32"/>
      <c r="F935"/>
    </row>
    <row r="936" spans="1:6" s="33" customFormat="1" ht="15.75">
      <c r="A936" s="162"/>
      <c r="B936" s="152"/>
      <c r="C936" s="115"/>
      <c r="D936" s="115"/>
      <c r="E936" s="32"/>
      <c r="F936"/>
    </row>
    <row r="937" spans="1:6" s="33" customFormat="1" ht="15.75">
      <c r="A937" s="162"/>
      <c r="B937" s="152"/>
      <c r="C937" s="115"/>
      <c r="D937" s="115"/>
      <c r="E937" s="32"/>
      <c r="F937"/>
    </row>
    <row r="938" spans="1:6" s="33" customFormat="1" ht="15.75">
      <c r="A938" s="162"/>
      <c r="B938" s="152"/>
      <c r="C938" s="115"/>
      <c r="D938" s="115"/>
      <c r="E938" s="32"/>
      <c r="F938"/>
    </row>
    <row r="939" spans="1:6" s="33" customFormat="1" ht="15.75">
      <c r="A939" s="162"/>
      <c r="B939" s="152"/>
      <c r="C939" s="115"/>
      <c r="D939" s="115"/>
      <c r="E939" s="32"/>
      <c r="F939"/>
    </row>
    <row r="940" spans="1:6" s="33" customFormat="1" ht="15.75">
      <c r="A940" s="162"/>
      <c r="B940" s="152"/>
      <c r="C940" s="115"/>
      <c r="D940" s="115"/>
      <c r="E940" s="32"/>
      <c r="F940"/>
    </row>
    <row r="941" spans="1:6" s="33" customFormat="1" ht="15.75">
      <c r="A941" s="162"/>
      <c r="B941" s="152"/>
      <c r="C941" s="115"/>
      <c r="D941" s="115"/>
      <c r="E941" s="32"/>
      <c r="F941"/>
    </row>
    <row r="942" spans="1:6" s="33" customFormat="1" ht="15.75">
      <c r="A942" s="162"/>
      <c r="B942" s="152"/>
      <c r="C942" s="115"/>
      <c r="D942" s="115"/>
      <c r="E942" s="32"/>
      <c r="F942"/>
    </row>
    <row r="943" spans="1:6" s="33" customFormat="1" ht="15.75">
      <c r="A943" s="162"/>
      <c r="B943" s="152"/>
      <c r="C943" s="115"/>
      <c r="D943" s="115"/>
      <c r="E943" s="32"/>
      <c r="F943"/>
    </row>
    <row r="944" spans="1:6" s="33" customFormat="1" ht="15.75">
      <c r="A944" s="162"/>
      <c r="B944" s="152"/>
      <c r="C944" s="115"/>
      <c r="D944" s="115"/>
      <c r="E944" s="32"/>
      <c r="F944"/>
    </row>
    <row r="945" spans="1:6" s="33" customFormat="1" ht="15.75">
      <c r="A945" s="162"/>
      <c r="B945" s="152"/>
      <c r="C945" s="115"/>
      <c r="D945" s="115"/>
      <c r="E945" s="32"/>
      <c r="F945"/>
    </row>
    <row r="946" spans="1:6" s="33" customFormat="1" ht="15.75">
      <c r="A946" s="162"/>
      <c r="B946" s="152"/>
      <c r="C946" s="115"/>
      <c r="D946" s="115"/>
      <c r="E946" s="32"/>
      <c r="F946"/>
    </row>
    <row r="947" spans="1:6" s="33" customFormat="1" ht="15.75">
      <c r="A947" s="162"/>
      <c r="B947" s="152"/>
      <c r="C947" s="115"/>
      <c r="D947" s="115"/>
      <c r="E947" s="32"/>
      <c r="F947"/>
    </row>
    <row r="948" spans="1:6" s="33" customFormat="1" ht="15.75">
      <c r="A948" s="162"/>
      <c r="B948" s="152"/>
      <c r="C948" s="115"/>
      <c r="D948" s="115"/>
      <c r="E948" s="32"/>
      <c r="F948"/>
    </row>
    <row r="949" spans="1:6" s="33" customFormat="1" ht="15.75">
      <c r="A949" s="162"/>
      <c r="B949" s="152"/>
      <c r="C949" s="115"/>
      <c r="D949" s="115"/>
      <c r="E949" s="32"/>
      <c r="F949"/>
    </row>
    <row r="950" spans="1:6" s="33" customFormat="1" ht="15.75">
      <c r="A950" s="162"/>
      <c r="B950" s="152"/>
      <c r="C950" s="115"/>
      <c r="D950" s="115"/>
      <c r="E950" s="32"/>
      <c r="F950"/>
    </row>
    <row r="951" spans="1:6" s="33" customFormat="1" ht="15.75">
      <c r="A951" s="162"/>
      <c r="B951" s="152"/>
      <c r="C951" s="115"/>
      <c r="D951" s="115"/>
      <c r="E951" s="32"/>
      <c r="F951"/>
    </row>
    <row r="952" spans="1:6" s="33" customFormat="1" ht="15.75">
      <c r="A952" s="162"/>
      <c r="B952" s="152"/>
      <c r="C952" s="115"/>
      <c r="D952" s="115"/>
      <c r="E952" s="32"/>
      <c r="F952"/>
    </row>
    <row r="953" spans="1:6" s="33" customFormat="1" ht="15.75">
      <c r="A953" s="162"/>
      <c r="B953" s="152"/>
      <c r="C953" s="115"/>
      <c r="D953" s="115"/>
      <c r="E953" s="32"/>
      <c r="F953"/>
    </row>
    <row r="954" spans="1:6" s="33" customFormat="1" ht="15.75">
      <c r="A954" s="162"/>
      <c r="B954" s="152"/>
      <c r="C954" s="115"/>
      <c r="D954" s="115"/>
      <c r="E954" s="32"/>
      <c r="F954"/>
    </row>
    <row r="955" spans="1:6" s="33" customFormat="1" ht="15.75">
      <c r="A955" s="162"/>
      <c r="B955" s="152"/>
      <c r="C955" s="115"/>
      <c r="D955" s="115"/>
      <c r="E955" s="32"/>
      <c r="F955"/>
    </row>
    <row r="956" spans="1:6" s="33" customFormat="1" ht="15.75">
      <c r="A956" s="162"/>
      <c r="B956" s="152"/>
      <c r="C956" s="115"/>
      <c r="D956" s="115"/>
      <c r="E956" s="32"/>
      <c r="F956"/>
    </row>
    <row r="957" spans="1:6" s="33" customFormat="1" ht="15.75">
      <c r="A957" s="162"/>
      <c r="B957" s="152"/>
      <c r="C957" s="115"/>
      <c r="D957" s="115"/>
      <c r="E957" s="32"/>
      <c r="F957"/>
    </row>
    <row r="958" spans="1:6" s="33" customFormat="1" ht="15.75">
      <c r="A958" s="162"/>
      <c r="B958" s="152"/>
      <c r="C958" s="115"/>
      <c r="D958" s="115"/>
      <c r="E958" s="32"/>
      <c r="F958"/>
    </row>
    <row r="959" spans="1:6" s="33" customFormat="1" ht="15.75">
      <c r="A959" s="162"/>
      <c r="B959" s="152"/>
      <c r="C959" s="115"/>
      <c r="D959" s="115"/>
      <c r="E959" s="32"/>
      <c r="F959"/>
    </row>
    <row r="960" spans="1:6" s="33" customFormat="1" ht="15.75">
      <c r="A960" s="162"/>
      <c r="B960" s="152"/>
      <c r="C960" s="115"/>
      <c r="D960" s="115"/>
      <c r="E960" s="32"/>
      <c r="F960"/>
    </row>
    <row r="961" spans="1:6" s="33" customFormat="1" ht="15.75">
      <c r="A961" s="162"/>
      <c r="B961" s="152"/>
      <c r="C961" s="115"/>
      <c r="D961" s="115"/>
      <c r="E961" s="32"/>
      <c r="F961"/>
    </row>
    <row r="962" spans="1:6" s="33" customFormat="1" ht="15.75">
      <c r="A962" s="162"/>
      <c r="B962" s="152"/>
      <c r="C962" s="115"/>
      <c r="D962" s="115"/>
      <c r="E962" s="32"/>
      <c r="F962"/>
    </row>
    <row r="963" spans="1:6" s="33" customFormat="1" ht="15.75">
      <c r="A963" s="162"/>
      <c r="B963" s="152"/>
      <c r="C963" s="115"/>
      <c r="D963" s="115"/>
      <c r="E963" s="32"/>
      <c r="F963"/>
    </row>
    <row r="964" spans="1:6" s="33" customFormat="1" ht="15.75">
      <c r="A964" s="162"/>
      <c r="B964" s="152"/>
      <c r="C964" s="115"/>
      <c r="D964" s="115"/>
      <c r="E964" s="32"/>
      <c r="F964"/>
    </row>
    <row r="965" spans="1:6" s="33" customFormat="1" ht="15.75">
      <c r="A965" s="162"/>
      <c r="B965" s="152"/>
      <c r="C965" s="115"/>
      <c r="D965" s="115"/>
      <c r="E965" s="32"/>
      <c r="F965"/>
    </row>
    <row r="966" spans="1:6" s="33" customFormat="1" ht="15.75">
      <c r="A966" s="162"/>
      <c r="B966" s="152"/>
      <c r="C966" s="115"/>
      <c r="D966" s="115"/>
      <c r="E966" s="32"/>
      <c r="F966"/>
    </row>
    <row r="967" spans="1:6" s="33" customFormat="1" ht="15.75">
      <c r="A967" s="162"/>
      <c r="B967" s="152"/>
      <c r="C967" s="115"/>
      <c r="D967" s="115"/>
      <c r="E967" s="32"/>
      <c r="F967"/>
    </row>
    <row r="968" spans="1:6" s="33" customFormat="1" ht="15.75">
      <c r="A968" s="162"/>
      <c r="B968" s="152"/>
      <c r="C968" s="115"/>
      <c r="D968" s="115"/>
      <c r="E968" s="32"/>
      <c r="F968"/>
    </row>
    <row r="969" spans="1:6" s="33" customFormat="1" ht="15.75">
      <c r="A969" s="162"/>
      <c r="B969" s="152"/>
      <c r="C969" s="115"/>
      <c r="D969" s="115"/>
      <c r="E969" s="32"/>
      <c r="F969"/>
    </row>
    <row r="970" spans="1:6" s="33" customFormat="1" ht="15.75">
      <c r="A970" s="162"/>
      <c r="B970" s="152"/>
      <c r="C970" s="115"/>
      <c r="D970" s="115"/>
      <c r="E970" s="32"/>
      <c r="F970"/>
    </row>
    <row r="971" spans="1:6" s="33" customFormat="1" ht="15.75">
      <c r="A971" s="162"/>
      <c r="B971" s="152"/>
      <c r="C971" s="115"/>
      <c r="D971" s="115"/>
      <c r="E971" s="32"/>
      <c r="F971"/>
    </row>
    <row r="972" spans="1:6" s="33" customFormat="1" ht="15.75">
      <c r="A972" s="162"/>
      <c r="B972" s="152"/>
      <c r="C972" s="115"/>
      <c r="D972" s="115"/>
      <c r="E972" s="32"/>
      <c r="F972"/>
    </row>
    <row r="973" spans="1:6" s="33" customFormat="1" ht="15.75">
      <c r="A973" s="162"/>
      <c r="B973" s="152"/>
      <c r="C973" s="115"/>
      <c r="D973" s="115"/>
      <c r="E973" s="32"/>
      <c r="F973"/>
    </row>
    <row r="974" spans="1:6" s="33" customFormat="1" ht="15.75">
      <c r="A974" s="162"/>
      <c r="B974" s="152"/>
      <c r="C974" s="115"/>
      <c r="D974" s="115"/>
      <c r="E974" s="32"/>
      <c r="F974"/>
    </row>
    <row r="975" spans="1:6" s="33" customFormat="1" ht="15.75">
      <c r="A975" s="162"/>
      <c r="B975" s="152"/>
      <c r="C975" s="115"/>
      <c r="D975" s="115"/>
      <c r="E975" s="32"/>
      <c r="F975"/>
    </row>
    <row r="976" spans="1:6" s="33" customFormat="1" ht="15.75">
      <c r="A976" s="162"/>
      <c r="B976" s="152"/>
      <c r="C976" s="115"/>
      <c r="D976" s="115"/>
      <c r="E976" s="32"/>
      <c r="F976"/>
    </row>
    <row r="977" spans="1:6" s="33" customFormat="1" ht="15.75">
      <c r="A977" s="162"/>
      <c r="B977" s="152"/>
      <c r="C977" s="115"/>
      <c r="D977" s="115"/>
      <c r="E977" s="32"/>
      <c r="F977"/>
    </row>
    <row r="978" spans="1:6" s="33" customFormat="1" ht="15.75">
      <c r="A978" s="162"/>
      <c r="B978" s="152"/>
      <c r="C978" s="115"/>
      <c r="D978" s="115"/>
      <c r="E978" s="32"/>
      <c r="F978"/>
    </row>
    <row r="979" spans="1:6" s="33" customFormat="1" ht="15.75">
      <c r="A979" s="162"/>
      <c r="B979" s="152"/>
      <c r="C979" s="115"/>
      <c r="D979" s="115"/>
      <c r="E979" s="32"/>
      <c r="F979"/>
    </row>
    <row r="980" spans="1:6" s="33" customFormat="1" ht="15.75">
      <c r="A980" s="162"/>
      <c r="B980" s="152"/>
      <c r="C980" s="115"/>
      <c r="D980" s="115"/>
      <c r="E980" s="32"/>
      <c r="F980"/>
    </row>
    <row r="981" spans="1:6" s="33" customFormat="1" ht="15.75">
      <c r="A981" s="162"/>
      <c r="B981" s="152"/>
      <c r="C981" s="115"/>
      <c r="D981" s="115"/>
      <c r="E981" s="32"/>
      <c r="F981"/>
    </row>
    <row r="982" spans="1:6" s="33" customFormat="1" ht="15.75">
      <c r="A982" s="162"/>
      <c r="B982" s="152"/>
      <c r="C982" s="115"/>
      <c r="D982" s="115"/>
      <c r="E982" s="32"/>
      <c r="F982"/>
    </row>
    <row r="983" spans="1:6" s="33" customFormat="1" ht="15.75">
      <c r="A983" s="162"/>
      <c r="B983" s="152"/>
      <c r="C983" s="115"/>
      <c r="D983" s="115"/>
      <c r="E983" s="32"/>
      <c r="F983"/>
    </row>
    <row r="984" spans="1:6" s="33" customFormat="1" ht="15.75">
      <c r="A984" s="162"/>
      <c r="B984" s="152"/>
      <c r="C984" s="115"/>
      <c r="D984" s="115"/>
      <c r="E984" s="32"/>
      <c r="F984"/>
    </row>
    <row r="985" spans="1:6" s="33" customFormat="1" ht="15.75">
      <c r="A985" s="162"/>
      <c r="B985" s="152"/>
      <c r="C985" s="115"/>
      <c r="D985" s="115"/>
      <c r="E985" s="32"/>
      <c r="F985"/>
    </row>
    <row r="986" spans="1:6" s="33" customFormat="1" ht="15.75">
      <c r="A986" s="162"/>
      <c r="B986" s="152"/>
      <c r="C986" s="115"/>
      <c r="D986" s="115"/>
      <c r="E986" s="32"/>
      <c r="F986"/>
    </row>
    <row r="987" spans="1:6" s="33" customFormat="1" ht="15.75">
      <c r="A987" s="162"/>
      <c r="B987" s="152"/>
      <c r="C987" s="115"/>
      <c r="D987" s="115"/>
      <c r="E987" s="32"/>
      <c r="F987"/>
    </row>
    <row r="988" spans="1:6" s="33" customFormat="1" ht="15.75">
      <c r="A988" s="162"/>
      <c r="B988" s="152"/>
      <c r="C988" s="115"/>
      <c r="D988" s="115"/>
      <c r="E988" s="32"/>
      <c r="F988"/>
    </row>
    <row r="989" spans="1:6" s="33" customFormat="1" ht="15.75">
      <c r="A989" s="162"/>
      <c r="B989" s="152"/>
      <c r="C989" s="115"/>
      <c r="D989" s="115"/>
      <c r="E989" s="32"/>
      <c r="F989"/>
    </row>
    <row r="990" spans="1:6" s="33" customFormat="1" ht="15.75">
      <c r="A990" s="162"/>
      <c r="B990" s="152"/>
      <c r="C990" s="115"/>
      <c r="D990" s="115"/>
      <c r="E990" s="32"/>
      <c r="F990"/>
    </row>
    <row r="991" spans="1:6" s="33" customFormat="1" ht="15.75">
      <c r="A991" s="162"/>
      <c r="B991" s="152"/>
      <c r="C991" s="115"/>
      <c r="D991" s="115"/>
      <c r="E991" s="32"/>
      <c r="F991"/>
    </row>
    <row r="992" spans="1:6" s="33" customFormat="1" ht="15.75">
      <c r="A992" s="162"/>
      <c r="B992" s="152"/>
      <c r="C992" s="115"/>
      <c r="D992" s="115"/>
      <c r="E992" s="32"/>
      <c r="F992"/>
    </row>
    <row r="993" spans="1:6" s="33" customFormat="1" ht="15.75">
      <c r="A993" s="162"/>
      <c r="B993" s="152"/>
      <c r="C993" s="115"/>
      <c r="D993" s="115"/>
      <c r="E993" s="32"/>
      <c r="F993"/>
    </row>
    <row r="994" spans="1:6" s="33" customFormat="1" ht="15.75">
      <c r="A994" s="162"/>
      <c r="B994" s="152"/>
      <c r="C994" s="115"/>
      <c r="D994" s="115"/>
      <c r="E994" s="32"/>
      <c r="F994"/>
    </row>
    <row r="995" spans="1:6" s="33" customFormat="1" ht="15.75">
      <c r="A995" s="162"/>
      <c r="B995" s="152"/>
      <c r="C995" s="115"/>
      <c r="D995" s="115"/>
      <c r="E995" s="32"/>
      <c r="F995"/>
    </row>
    <row r="996" spans="1:6" s="33" customFormat="1" ht="15.75">
      <c r="A996" s="162"/>
      <c r="B996" s="152"/>
      <c r="C996" s="115"/>
      <c r="D996" s="115"/>
      <c r="E996" s="32"/>
      <c r="F996"/>
    </row>
    <row r="997" spans="1:6" s="33" customFormat="1" ht="15.75">
      <c r="A997" s="162"/>
      <c r="B997" s="152"/>
      <c r="C997" s="115"/>
      <c r="D997" s="115"/>
      <c r="E997" s="32"/>
      <c r="F997"/>
    </row>
    <row r="998" spans="1:6" s="33" customFormat="1" ht="15.75">
      <c r="A998" s="162"/>
      <c r="B998" s="152"/>
      <c r="C998" s="115"/>
      <c r="D998" s="115"/>
      <c r="E998" s="32"/>
      <c r="F998"/>
    </row>
    <row r="999" spans="1:6" s="33" customFormat="1" ht="15.75">
      <c r="A999" s="162"/>
      <c r="B999" s="152"/>
      <c r="C999" s="115"/>
      <c r="D999" s="115"/>
      <c r="E999" s="32"/>
      <c r="F999"/>
    </row>
    <row r="1000" spans="1:6" s="33" customFormat="1" ht="15.75">
      <c r="A1000" s="162"/>
      <c r="B1000" s="152"/>
      <c r="C1000" s="115"/>
      <c r="D1000" s="115"/>
      <c r="E1000" s="32"/>
      <c r="F1000"/>
    </row>
    <row r="1001" spans="1:6" ht="13.35" customHeight="1" thickBot="1">
      <c r="A1001" s="163"/>
      <c r="B1001" s="465" t="str">
        <f ca="1">OFFSET(L!$C$1,MATCH("General"&amp;"Cpy",L!$A:$A,0)-1,SL,,)</f>
        <v>© 2019 Responsible Minerals Initiative. All rights reserved.</v>
      </c>
      <c r="C1001" s="465"/>
      <c r="D1001" s="465"/>
      <c r="E1001" s="31"/>
    </row>
    <row r="1002" spans="1:6" ht="13.5"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29"/>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defaultColWidth="8.875" defaultRowHeight="12.75"/>
  <cols>
    <col min="1" max="1" width="9.125" style="225" bestFit="1" customWidth="1"/>
    <col min="2" max="2" width="42.875" style="225" customWidth="1"/>
    <col min="3" max="3" width="63.875" style="225" customWidth="1"/>
    <col min="4" max="4" width="25.5" style="225" customWidth="1"/>
    <col min="5" max="5" width="12.625" style="225" customWidth="1"/>
    <col min="6" max="6" width="12.625" style="226" customWidth="1"/>
    <col min="7" max="7" width="15.375" style="225" customWidth="1"/>
    <col min="8" max="8" width="23.875" style="225" customWidth="1"/>
    <col min="9" max="9" width="28.125" style="225" customWidth="1"/>
    <col min="10" max="10" width="48.25" style="225" hidden="1" customWidth="1"/>
    <col min="11" max="11" width="49.75" style="225" hidden="1" customWidth="1"/>
    <col min="12" max="13" width="49.75" style="225" customWidth="1"/>
    <col min="14" max="16384" width="8.875" style="225"/>
  </cols>
  <sheetData>
    <row r="1" spans="1:16" ht="168.4" customHeight="1">
      <c r="A1" s="46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6"/>
      <c r="C1" s="466"/>
      <c r="D1" s="466"/>
      <c r="E1" s="466"/>
      <c r="F1" s="466"/>
      <c r="G1" s="466"/>
    </row>
    <row r="2" spans="1:16">
      <c r="A2" s="467"/>
      <c r="B2" s="467"/>
      <c r="C2" s="467"/>
      <c r="D2" s="467"/>
      <c r="E2" s="467"/>
      <c r="F2" s="467"/>
      <c r="G2" s="467"/>
      <c r="H2" s="467"/>
      <c r="I2" s="467"/>
    </row>
    <row r="3" spans="1:16">
      <c r="A3" s="467"/>
      <c r="B3" s="467"/>
      <c r="C3" s="467"/>
      <c r="D3" s="467"/>
      <c r="E3" s="467"/>
      <c r="F3" s="467"/>
      <c r="G3" s="467"/>
      <c r="H3" s="467"/>
      <c r="I3" s="467"/>
    </row>
    <row r="4" spans="1:16" s="228" customFormat="1" ht="51">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29"/>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defaultColWidth="8.875" defaultRowHeight="14.25"/>
  <cols>
    <col min="1" max="1" width="14.625" style="278" customWidth="1"/>
    <col min="2" max="2" width="14" style="278" customWidth="1"/>
    <col min="3" max="3" width="6.125" style="278" customWidth="1"/>
    <col min="4" max="4" width="56.25" style="278" customWidth="1"/>
    <col min="5" max="5" width="53.75" style="246" customWidth="1"/>
    <col min="6" max="6" width="54.125" style="278" customWidth="1"/>
    <col min="7" max="7" width="68.25" style="278" customWidth="1"/>
    <col min="8" max="8" width="49.25" style="278" customWidth="1"/>
    <col min="9" max="9" width="51.625" style="278" customWidth="1"/>
    <col min="10" max="10" width="50.25" style="278" customWidth="1"/>
    <col min="11" max="11" width="51.875" style="229" customWidth="1"/>
    <col min="12" max="12" width="66.875" style="344" customWidth="1"/>
    <col min="13" max="13" width="46.125" style="281" customWidth="1"/>
    <col min="14" max="16384" width="8.87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5.5">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ht="28.5">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99">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313.5">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2.75">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8.5">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5">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57">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2.75">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2.75">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5">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85.5">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30">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99.75">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8.5">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85.5">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42.75">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2.75">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2.75">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53">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35">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5">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57">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409.5">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29.5">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70">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35">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35">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2.75">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75">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313.5">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105">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20">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35">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20">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99">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40">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225">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120">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90">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2.75">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8.5">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105">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85.5">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7">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65">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5.5">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99.75">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28.25">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85.5">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5">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5">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1">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99">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99.75">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99.5">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213.75">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33.5">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57">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213.75">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42.75">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56.25">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85.25">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71">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342">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114">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57">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8.5">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75">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41.25">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8.5">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ht="28.5">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8.5">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8.5">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8.5">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8.5">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8.5">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5">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ht="28.5">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75">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ht="28.5">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75">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75">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75">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5.5">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91.25">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56.75">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85.25">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85.5">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56.75">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28.25">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56.75">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5">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70.75">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42.5">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70.5">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42.25">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8.5">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71.25">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8.5">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7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114">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313.5">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85">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8.5">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56.75">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99.75">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228">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213.75">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202.5">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8.5">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8.5">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57">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60">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7">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ht="28.5">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ht="28.5">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ht="28.5">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8.5">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8.5">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8.5">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8.5">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ht="28.5">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ht="28.5">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ht="28.5">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ht="28.5">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ht="28.5">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ht="28.5">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ht="28.5">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ht="28.5">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ht="28.5">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42.75">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30">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28.5">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1">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45">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30">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38.25">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8.25">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ht="28.5">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30">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7">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2.75">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1">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38.25">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45">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2.75">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8.5">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30">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ht="28.5">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ht="28.5">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ht="28.5">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ht="28.5">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ht="28.5">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ht="28.5">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ht="28.5">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ht="28.5">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ht="28.5">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ht="28.5">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ht="28.5">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ht="28.5">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ht="28.5">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ht="28.5">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ht="28.5">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28.5">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28.5">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28.5">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28.5">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28.5">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ht="28.5">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28.5">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30">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ht="28.5">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8.5">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8.5">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8.5">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8.5">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8.5">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8.5">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8.5">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8.5">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8.5">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8.5">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8.5">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28.5">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28.5">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4.25">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ht="28.5">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ht="28.5">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ht="28.5">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ht="28.5">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ht="28.5">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2.75">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2.75">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7">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ht="28.5">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42.75">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2.75">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5">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ht="28.5">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ht="28.5">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ht="28.5">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ht="28.5">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7">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8.5">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42.75">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8.5">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8.5">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42.75">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8.5">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2.75">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57">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2.75">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42.75">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42.75">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42.75">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42.75">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42.75">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7">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7">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7">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7">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71.25">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71.25">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71.25">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71.25">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71.25">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71.25">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71.25">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71.25">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57">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57">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57">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57">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7">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7">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7">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7">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2.75">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2.75">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2.75">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2.75">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57">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71.25">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7">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57">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5.5">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57">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57">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2.75">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57">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57">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42.75">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57">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57">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57">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57">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8.5">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8.5">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8.5">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8.5">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2.75">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ht="28.5">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8.5">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8.5">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5.5">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8.5">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8.5">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71.25">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8.5">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42.75">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9.75">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29"/>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Bruce Meldrum</cp:lastModifiedBy>
  <cp:lastPrinted>2015-04-21T20:47:43Z</cp:lastPrinted>
  <dcterms:created xsi:type="dcterms:W3CDTF">2010-06-21T21:00:23Z</dcterms:created>
  <dcterms:modified xsi:type="dcterms:W3CDTF">2020-04-28T10:45:15Z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